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1340" windowHeight="8580" tabRatio="599" activeTab="6"/>
  </bookViews>
  <sheets>
    <sheet name="GODE" sheetId="63" r:id="rId1"/>
    <sheet name="Sheet1" sheetId="84" r:id="rId2"/>
    <sheet name="Sheet2" sheetId="85" r:id="rId3"/>
    <sheet name="Sheet3" sheetId="86" r:id="rId4"/>
    <sheet name="MAIN SHEET" sheetId="89" r:id="rId5"/>
    <sheet name="Sheet5" sheetId="90" r:id="rId6"/>
    <sheet name="Sheet6" sheetId="91" r:id="rId7"/>
  </sheets>
  <calcPr calcId="124519"/>
</workbook>
</file>

<file path=xl/calcChain.xml><?xml version="1.0" encoding="utf-8"?>
<calcChain xmlns="http://schemas.openxmlformats.org/spreadsheetml/2006/main">
  <c r="I6" i="91"/>
  <c r="I5"/>
  <c r="I6" i="90"/>
  <c r="H89" i="91"/>
  <c r="G89"/>
  <c r="F89"/>
  <c r="E89"/>
  <c r="B5"/>
  <c r="D5" s="1"/>
  <c r="D6" i="90"/>
  <c r="I5"/>
  <c r="D143"/>
  <c r="E143" s="1"/>
  <c r="E144" s="1"/>
  <c r="E142"/>
  <c r="H142" s="1"/>
  <c r="D142"/>
  <c r="D141"/>
  <c r="E141" s="1"/>
  <c r="H141" s="1"/>
  <c r="E140"/>
  <c r="D140"/>
  <c r="E139"/>
  <c r="H140" s="1"/>
  <c r="D139"/>
  <c r="C123"/>
  <c r="B122"/>
  <c r="B124" s="1"/>
  <c r="H124" s="1"/>
  <c r="H121"/>
  <c r="H127" s="1"/>
  <c r="H89"/>
  <c r="B94" s="1"/>
  <c r="G89"/>
  <c r="D98" s="1"/>
  <c r="F89"/>
  <c r="C98" s="1"/>
  <c r="E89"/>
  <c r="B97" s="1"/>
  <c r="B5"/>
  <c r="D5" s="1"/>
  <c r="I5" i="89"/>
  <c r="E98" i="90" l="1"/>
  <c r="E91"/>
  <c r="B98"/>
  <c r="B102" s="1"/>
  <c r="B6" i="91" l="1"/>
  <c r="D6" s="1"/>
  <c r="B6" i="90"/>
  <c r="B7" l="1"/>
  <c r="D7" s="1"/>
  <c r="I7" s="1"/>
  <c r="I6" i="86" l="1"/>
  <c r="I5"/>
  <c r="M5" s="1"/>
  <c r="K5"/>
  <c r="D143" i="89"/>
  <c r="E143" s="1"/>
  <c r="E144" s="1"/>
  <c r="E142"/>
  <c r="H142" s="1"/>
  <c r="D142"/>
  <c r="D141"/>
  <c r="E141" s="1"/>
  <c r="H141" s="1"/>
  <c r="E140"/>
  <c r="D140"/>
  <c r="E139"/>
  <c r="H140" s="1"/>
  <c r="D139"/>
  <c r="C123"/>
  <c r="B122"/>
  <c r="B124" s="1"/>
  <c r="H124" s="1"/>
  <c r="H121"/>
  <c r="H127" s="1"/>
  <c r="H89"/>
  <c r="B94" s="1"/>
  <c r="G89"/>
  <c r="D98" s="1"/>
  <c r="F89"/>
  <c r="C98" s="1"/>
  <c r="E89"/>
  <c r="B97" s="1"/>
  <c r="B5"/>
  <c r="D5" s="1"/>
  <c r="E91" i="86"/>
  <c r="E98"/>
  <c r="D98"/>
  <c r="C98"/>
  <c r="B5"/>
  <c r="D5" s="1"/>
  <c r="G89"/>
  <c r="F89"/>
  <c r="B7" i="91" l="1"/>
  <c r="D7" s="1"/>
  <c r="I7" s="1"/>
  <c r="B8" i="90"/>
  <c r="E98" i="89"/>
  <c r="E91"/>
  <c r="B98"/>
  <c r="B102" s="1"/>
  <c r="B98" i="86"/>
  <c r="D143"/>
  <c r="E143" s="1"/>
  <c r="D142"/>
  <c r="E142" s="1"/>
  <c r="D141"/>
  <c r="E141" s="1"/>
  <c r="D140"/>
  <c r="E140" s="1"/>
  <c r="D139"/>
  <c r="E139" s="1"/>
  <c r="C123"/>
  <c r="H89"/>
  <c r="B94" s="1"/>
  <c r="E89"/>
  <c r="B97" s="1"/>
  <c r="B102" s="1"/>
  <c r="B115" i="85"/>
  <c r="B116" s="1"/>
  <c r="D116" s="1"/>
  <c r="B107"/>
  <c r="B105"/>
  <c r="B101"/>
  <c r="B96"/>
  <c r="F90"/>
  <c r="G479"/>
  <c r="G480" s="1"/>
  <c r="B479"/>
  <c r="G462"/>
  <c r="B463" s="1"/>
  <c r="B462"/>
  <c r="G447"/>
  <c r="B448" s="1"/>
  <c r="B447"/>
  <c r="G432"/>
  <c r="B433" s="1"/>
  <c r="B432"/>
  <c r="G418"/>
  <c r="B419" s="1"/>
  <c r="B418"/>
  <c r="E409"/>
  <c r="E408"/>
  <c r="E407"/>
  <c r="E406"/>
  <c r="E405"/>
  <c r="E404"/>
  <c r="E403"/>
  <c r="G402"/>
  <c r="G403" s="1"/>
  <c r="E402"/>
  <c r="B402"/>
  <c r="E395"/>
  <c r="E394"/>
  <c r="E393"/>
  <c r="E392"/>
  <c r="E391"/>
  <c r="E390"/>
  <c r="E389"/>
  <c r="G388"/>
  <c r="G389" s="1"/>
  <c r="E388"/>
  <c r="B388"/>
  <c r="G387"/>
  <c r="J382"/>
  <c r="E381"/>
  <c r="E380"/>
  <c r="E379"/>
  <c r="E378"/>
  <c r="E377"/>
  <c r="E376"/>
  <c r="E375"/>
  <c r="G374"/>
  <c r="G375" s="1"/>
  <c r="E374"/>
  <c r="B374"/>
  <c r="E366"/>
  <c r="E365"/>
  <c r="E364"/>
  <c r="E363"/>
  <c r="E362"/>
  <c r="E361"/>
  <c r="E360"/>
  <c r="G359"/>
  <c r="G360" s="1"/>
  <c r="E359"/>
  <c r="B359"/>
  <c r="I358"/>
  <c r="J356"/>
  <c r="I354"/>
  <c r="I351"/>
  <c r="I348"/>
  <c r="G344"/>
  <c r="G345" s="1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G316"/>
  <c r="G317" s="1"/>
  <c r="E316"/>
  <c r="E335" s="1"/>
  <c r="E309"/>
  <c r="B297"/>
  <c r="G296"/>
  <c r="G297" s="1"/>
  <c r="B296"/>
  <c r="I281"/>
  <c r="G279"/>
  <c r="G280" s="1"/>
  <c r="B279"/>
  <c r="G262"/>
  <c r="G263" s="1"/>
  <c r="B262"/>
  <c r="G246"/>
  <c r="G247" s="1"/>
  <c r="B246"/>
  <c r="I241"/>
  <c r="I242" s="1"/>
  <c r="L240"/>
  <c r="L239"/>
  <c r="L238"/>
  <c r="L237"/>
  <c r="L236"/>
  <c r="G236"/>
  <c r="G237" s="1"/>
  <c r="L235"/>
  <c r="L234"/>
  <c r="E234"/>
  <c r="L233"/>
  <c r="E233"/>
  <c r="L232"/>
  <c r="E232"/>
  <c r="L231"/>
  <c r="E231"/>
  <c r="L230"/>
  <c r="E230"/>
  <c r="L229"/>
  <c r="E229"/>
  <c r="L228"/>
  <c r="E228"/>
  <c r="M227"/>
  <c r="L227"/>
  <c r="G227"/>
  <c r="G228" s="1"/>
  <c r="E222"/>
  <c r="E221"/>
  <c r="E220"/>
  <c r="E219"/>
  <c r="E218"/>
  <c r="E217"/>
  <c r="E216"/>
  <c r="E215"/>
  <c r="G214"/>
  <c r="G215" s="1"/>
  <c r="E214"/>
  <c r="B214"/>
  <c r="G201"/>
  <c r="B202" s="1"/>
  <c r="B201"/>
  <c r="G188"/>
  <c r="B189" s="1"/>
  <c r="B188"/>
  <c r="G174"/>
  <c r="B175" s="1"/>
  <c r="B174"/>
  <c r="J173"/>
  <c r="I169"/>
  <c r="I171" s="1"/>
  <c r="G158"/>
  <c r="G159" s="1"/>
  <c r="B158"/>
  <c r="G145"/>
  <c r="G146" s="1"/>
  <c r="B145"/>
  <c r="E81"/>
  <c r="E75"/>
  <c r="E90" s="1"/>
  <c r="I58"/>
  <c r="H50"/>
  <c r="D43"/>
  <c r="B5"/>
  <c r="D5" s="1"/>
  <c r="B28" i="84"/>
  <c r="D28" s="1"/>
  <c r="E90"/>
  <c r="B95" s="1"/>
  <c r="F90"/>
  <c r="G476"/>
  <c r="G477" s="1"/>
  <c r="B476"/>
  <c r="G459"/>
  <c r="G460" s="1"/>
  <c r="B459"/>
  <c r="B445"/>
  <c r="G444"/>
  <c r="G445" s="1"/>
  <c r="B444"/>
  <c r="G429"/>
  <c r="G430" s="1"/>
  <c r="B429"/>
  <c r="B416"/>
  <c r="G415"/>
  <c r="G416" s="1"/>
  <c r="B415"/>
  <c r="E406"/>
  <c r="E405"/>
  <c r="E404"/>
  <c r="E403"/>
  <c r="E402"/>
  <c r="E401"/>
  <c r="E400"/>
  <c r="G399"/>
  <c r="G400" s="1"/>
  <c r="E399"/>
  <c r="B399"/>
  <c r="E392"/>
  <c r="E391"/>
  <c r="E390"/>
  <c r="E389"/>
  <c r="E388"/>
  <c r="E387"/>
  <c r="E386"/>
  <c r="G385"/>
  <c r="G386" s="1"/>
  <c r="E385"/>
  <c r="B385"/>
  <c r="G384"/>
  <c r="J379"/>
  <c r="E378"/>
  <c r="E377"/>
  <c r="E376"/>
  <c r="E375"/>
  <c r="E374"/>
  <c r="E373"/>
  <c r="E372"/>
  <c r="G371"/>
  <c r="G372" s="1"/>
  <c r="E371"/>
  <c r="B371"/>
  <c r="E363"/>
  <c r="E362"/>
  <c r="E361"/>
  <c r="E360"/>
  <c r="E359"/>
  <c r="E358"/>
  <c r="E357"/>
  <c r="G356"/>
  <c r="G357" s="1"/>
  <c r="E356"/>
  <c r="B356"/>
  <c r="I355"/>
  <c r="J353"/>
  <c r="I351"/>
  <c r="I348"/>
  <c r="I345"/>
  <c r="G341"/>
  <c r="G342" s="1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G313"/>
  <c r="G314" s="1"/>
  <c r="E313"/>
  <c r="E332" s="1"/>
  <c r="E306"/>
  <c r="B294"/>
  <c r="G293"/>
  <c r="G294" s="1"/>
  <c r="B293"/>
  <c r="I278"/>
  <c r="G276"/>
  <c r="G277" s="1"/>
  <c r="B276"/>
  <c r="G259"/>
  <c r="G260" s="1"/>
  <c r="B259"/>
  <c r="G243"/>
  <c r="G244" s="1"/>
  <c r="B243"/>
  <c r="I238"/>
  <c r="I239" s="1"/>
  <c r="L237"/>
  <c r="L236"/>
  <c r="L235"/>
  <c r="L234"/>
  <c r="L233"/>
  <c r="G233"/>
  <c r="G234" s="1"/>
  <c r="L232"/>
  <c r="L231"/>
  <c r="E231"/>
  <c r="L230"/>
  <c r="E230"/>
  <c r="L229"/>
  <c r="E229"/>
  <c r="L228"/>
  <c r="E228"/>
  <c r="L227"/>
  <c r="E227"/>
  <c r="L226"/>
  <c r="E226"/>
  <c r="L225"/>
  <c r="E225"/>
  <c r="M224"/>
  <c r="L224"/>
  <c r="G224"/>
  <c r="G225" s="1"/>
  <c r="E219"/>
  <c r="E218"/>
  <c r="E217"/>
  <c r="E216"/>
  <c r="E215"/>
  <c r="E214"/>
  <c r="E213"/>
  <c r="E212"/>
  <c r="G211"/>
  <c r="G212" s="1"/>
  <c r="E211"/>
  <c r="B211"/>
  <c r="G198"/>
  <c r="B199" s="1"/>
  <c r="B198"/>
  <c r="G185"/>
  <c r="G186" s="1"/>
  <c r="B185"/>
  <c r="B172"/>
  <c r="G171"/>
  <c r="G172" s="1"/>
  <c r="B171"/>
  <c r="J170"/>
  <c r="I168"/>
  <c r="I166"/>
  <c r="G155"/>
  <c r="G156" s="1"/>
  <c r="B155"/>
  <c r="G142"/>
  <c r="G143" s="1"/>
  <c r="B142"/>
  <c r="E81"/>
  <c r="E75"/>
  <c r="D74"/>
  <c r="D73"/>
  <c r="D72"/>
  <c r="I58"/>
  <c r="H50"/>
  <c r="D43"/>
  <c r="B5"/>
  <c r="G5" s="1"/>
  <c r="G88" i="63"/>
  <c r="E81"/>
  <c r="E75"/>
  <c r="I58"/>
  <c r="H50"/>
  <c r="D43"/>
  <c r="D42"/>
  <c r="D40"/>
  <c r="D39"/>
  <c r="D38"/>
  <c r="D37"/>
  <c r="D36"/>
  <c r="D35"/>
  <c r="D34"/>
  <c r="D33"/>
  <c r="D32"/>
  <c r="D31"/>
  <c r="D30"/>
  <c r="D29"/>
  <c r="D28"/>
  <c r="D27"/>
  <c r="D26"/>
  <c r="D20"/>
  <c r="D19"/>
  <c r="D18"/>
  <c r="D17"/>
  <c r="D16"/>
  <c r="D15"/>
  <c r="D14"/>
  <c r="D13"/>
  <c r="D12"/>
  <c r="D11"/>
  <c r="D10"/>
  <c r="D9"/>
  <c r="B5"/>
  <c r="G5" s="1"/>
  <c r="E230"/>
  <c r="E229"/>
  <c r="B487"/>
  <c r="G487"/>
  <c r="B488" s="1"/>
  <c r="G488"/>
  <c r="B489" s="1"/>
  <c r="B470"/>
  <c r="G470"/>
  <c r="B471" s="1"/>
  <c r="B482" s="1"/>
  <c r="G426"/>
  <c r="G427" s="1"/>
  <c r="B455"/>
  <c r="G455"/>
  <c r="B456" s="1"/>
  <c r="G456"/>
  <c r="B457" s="1"/>
  <c r="B427"/>
  <c r="B426"/>
  <c r="B440"/>
  <c r="G440"/>
  <c r="B441" s="1"/>
  <c r="E417"/>
  <c r="E416"/>
  <c r="E415"/>
  <c r="E414"/>
  <c r="E413"/>
  <c r="E412"/>
  <c r="E411"/>
  <c r="E410"/>
  <c r="B410"/>
  <c r="G410"/>
  <c r="B411" s="1"/>
  <c r="G411"/>
  <c r="B412" s="1"/>
  <c r="G412"/>
  <c r="B413" s="1"/>
  <c r="G413"/>
  <c r="B414" s="1"/>
  <c r="G414"/>
  <c r="B415" s="1"/>
  <c r="G415"/>
  <c r="B416" s="1"/>
  <c r="G416"/>
  <c r="B417" s="1"/>
  <c r="G417"/>
  <c r="J390"/>
  <c r="E403"/>
  <c r="E402"/>
  <c r="E401"/>
  <c r="E400"/>
  <c r="E399"/>
  <c r="E398"/>
  <c r="E397"/>
  <c r="E396"/>
  <c r="G395"/>
  <c r="B396"/>
  <c r="G396"/>
  <c r="B397"/>
  <c r="G397"/>
  <c r="B398"/>
  <c r="G398"/>
  <c r="B399"/>
  <c r="G399"/>
  <c r="B400"/>
  <c r="G400"/>
  <c r="B401"/>
  <c r="G401"/>
  <c r="B402"/>
  <c r="G402"/>
  <c r="B403"/>
  <c r="G403"/>
  <c r="E389"/>
  <c r="E388"/>
  <c r="E387"/>
  <c r="E386"/>
  <c r="E385"/>
  <c r="E384"/>
  <c r="E383"/>
  <c r="E382"/>
  <c r="B382"/>
  <c r="G382"/>
  <c r="B383"/>
  <c r="G383"/>
  <c r="B384"/>
  <c r="G384"/>
  <c r="B385"/>
  <c r="G385"/>
  <c r="B386"/>
  <c r="G386"/>
  <c r="B387"/>
  <c r="G387"/>
  <c r="B388"/>
  <c r="G388"/>
  <c r="B389"/>
  <c r="G389"/>
  <c r="E374"/>
  <c r="E373"/>
  <c r="E372"/>
  <c r="E371"/>
  <c r="E370"/>
  <c r="E369"/>
  <c r="E368"/>
  <c r="E367"/>
  <c r="B367"/>
  <c r="G367"/>
  <c r="B368"/>
  <c r="G368"/>
  <c r="B369"/>
  <c r="G369"/>
  <c r="B370"/>
  <c r="G370"/>
  <c r="B371"/>
  <c r="G371"/>
  <c r="B372"/>
  <c r="G372"/>
  <c r="B373"/>
  <c r="G373"/>
  <c r="B374"/>
  <c r="G374"/>
  <c r="G352"/>
  <c r="B353" s="1"/>
  <c r="J364"/>
  <c r="I366"/>
  <c r="I362"/>
  <c r="I359"/>
  <c r="I356"/>
  <c r="E324"/>
  <c r="G324"/>
  <c r="E325"/>
  <c r="B325"/>
  <c r="G325"/>
  <c r="G326" s="1"/>
  <c r="E326"/>
  <c r="B326"/>
  <c r="E327"/>
  <c r="E328"/>
  <c r="E329"/>
  <c r="E330"/>
  <c r="E331"/>
  <c r="E332"/>
  <c r="E333"/>
  <c r="E334"/>
  <c r="E335"/>
  <c r="E336"/>
  <c r="E337"/>
  <c r="E338"/>
  <c r="E339"/>
  <c r="E340"/>
  <c r="E341"/>
  <c r="E342"/>
  <c r="B304"/>
  <c r="G304"/>
  <c r="B305" s="1"/>
  <c r="B343"/>
  <c r="B287"/>
  <c r="G287"/>
  <c r="B288" s="1"/>
  <c r="E317"/>
  <c r="I289"/>
  <c r="G235"/>
  <c r="B236" s="1"/>
  <c r="E236"/>
  <c r="E237"/>
  <c r="E238"/>
  <c r="E239"/>
  <c r="E240"/>
  <c r="E241"/>
  <c r="E242"/>
  <c r="I249"/>
  <c r="I250" s="1"/>
  <c r="G244"/>
  <c r="G245" s="1"/>
  <c r="L235"/>
  <c r="L236"/>
  <c r="L237"/>
  <c r="L238"/>
  <c r="L239"/>
  <c r="L240"/>
  <c r="L241"/>
  <c r="L242"/>
  <c r="L243"/>
  <c r="L244"/>
  <c r="L245"/>
  <c r="L246"/>
  <c r="L247"/>
  <c r="L248"/>
  <c r="L249"/>
  <c r="M235"/>
  <c r="B270"/>
  <c r="G270"/>
  <c r="B271"/>
  <c r="G271"/>
  <c r="B272"/>
  <c r="G272"/>
  <c r="B273"/>
  <c r="G273"/>
  <c r="B274"/>
  <c r="G274"/>
  <c r="B275"/>
  <c r="G275"/>
  <c r="B276"/>
  <c r="G276"/>
  <c r="B254"/>
  <c r="G254"/>
  <c r="B255"/>
  <c r="G255"/>
  <c r="B256"/>
  <c r="G256"/>
  <c r="B257"/>
  <c r="G257"/>
  <c r="B258"/>
  <c r="G258"/>
  <c r="B259"/>
  <c r="G259"/>
  <c r="B260"/>
  <c r="G260"/>
  <c r="E228"/>
  <c r="E222"/>
  <c r="B222"/>
  <c r="G222"/>
  <c r="G223" s="1"/>
  <c r="E223"/>
  <c r="B223"/>
  <c r="E224"/>
  <c r="E225"/>
  <c r="E226"/>
  <c r="E227"/>
  <c r="B209"/>
  <c r="G209"/>
  <c r="B210"/>
  <c r="G210"/>
  <c r="B211"/>
  <c r="G211"/>
  <c r="B212"/>
  <c r="G212"/>
  <c r="B213"/>
  <c r="G213"/>
  <c r="B214"/>
  <c r="G214"/>
  <c r="B196"/>
  <c r="G196"/>
  <c r="B197"/>
  <c r="G197"/>
  <c r="B198"/>
  <c r="G198"/>
  <c r="B199"/>
  <c r="G199"/>
  <c r="B200"/>
  <c r="G200"/>
  <c r="B201"/>
  <c r="G201"/>
  <c r="B182"/>
  <c r="G182"/>
  <c r="B183"/>
  <c r="G183"/>
  <c r="B184"/>
  <c r="G184"/>
  <c r="B185"/>
  <c r="G185"/>
  <c r="B186"/>
  <c r="G186"/>
  <c r="B187"/>
  <c r="G187"/>
  <c r="B166"/>
  <c r="G166"/>
  <c r="B167"/>
  <c r="G167"/>
  <c r="B168"/>
  <c r="G168"/>
  <c r="B169"/>
  <c r="G169"/>
  <c r="B170"/>
  <c r="G170"/>
  <c r="B171"/>
  <c r="G171"/>
  <c r="B172"/>
  <c r="G172"/>
  <c r="B173"/>
  <c r="G173"/>
  <c r="J181"/>
  <c r="I177"/>
  <c r="I179"/>
  <c r="B153"/>
  <c r="G153"/>
  <c r="B154" s="1"/>
  <c r="D8" i="90" l="1"/>
  <c r="I8" s="1"/>
  <c r="B6" i="89"/>
  <c r="I6" s="1"/>
  <c r="H142" i="86"/>
  <c r="H140"/>
  <c r="H141"/>
  <c r="E144"/>
  <c r="B122"/>
  <c r="B6"/>
  <c r="B480" i="85"/>
  <c r="B491" s="1"/>
  <c r="B215"/>
  <c r="L241"/>
  <c r="G216"/>
  <c r="B216"/>
  <c r="G229"/>
  <c r="B229"/>
  <c r="G248"/>
  <c r="B248"/>
  <c r="G264"/>
  <c r="B264"/>
  <c r="G281"/>
  <c r="B281"/>
  <c r="G346"/>
  <c r="B346"/>
  <c r="G361"/>
  <c r="B361"/>
  <c r="G376"/>
  <c r="B376"/>
  <c r="G390"/>
  <c r="B390"/>
  <c r="G404"/>
  <c r="B404"/>
  <c r="B474"/>
  <c r="G147"/>
  <c r="B147"/>
  <c r="G160"/>
  <c r="B160"/>
  <c r="B298"/>
  <c r="G298"/>
  <c r="G318"/>
  <c r="B318"/>
  <c r="G481"/>
  <c r="B481"/>
  <c r="G5"/>
  <c r="B6" s="1"/>
  <c r="B146"/>
  <c r="B159"/>
  <c r="G175"/>
  <c r="G189"/>
  <c r="G202"/>
  <c r="B247"/>
  <c r="B263"/>
  <c r="B280"/>
  <c r="B317"/>
  <c r="B335" s="1"/>
  <c r="B345"/>
  <c r="B360"/>
  <c r="B375"/>
  <c r="B389"/>
  <c r="B403"/>
  <c r="G419"/>
  <c r="G433"/>
  <c r="G448"/>
  <c r="G463"/>
  <c r="B228"/>
  <c r="B186" i="84"/>
  <c r="B212"/>
  <c r="L238"/>
  <c r="B430"/>
  <c r="B460"/>
  <c r="B471" s="1"/>
  <c r="B6"/>
  <c r="D6" s="1"/>
  <c r="B173"/>
  <c r="G173"/>
  <c r="B295"/>
  <c r="G295"/>
  <c r="G315"/>
  <c r="B315"/>
  <c r="B417"/>
  <c r="G417"/>
  <c r="B446"/>
  <c r="G446"/>
  <c r="G478"/>
  <c r="B478"/>
  <c r="D5"/>
  <c r="G144"/>
  <c r="B144"/>
  <c r="G157"/>
  <c r="B157"/>
  <c r="B187"/>
  <c r="G187"/>
  <c r="G213"/>
  <c r="B213"/>
  <c r="G226"/>
  <c r="B226"/>
  <c r="G245"/>
  <c r="B245"/>
  <c r="G261"/>
  <c r="B261"/>
  <c r="G278"/>
  <c r="B278"/>
  <c r="G343"/>
  <c r="B343"/>
  <c r="G358"/>
  <c r="B358"/>
  <c r="G373"/>
  <c r="B373"/>
  <c r="G387"/>
  <c r="B387"/>
  <c r="G401"/>
  <c r="B401"/>
  <c r="B431"/>
  <c r="G431"/>
  <c r="B461"/>
  <c r="G461"/>
  <c r="B143"/>
  <c r="B156"/>
  <c r="G199"/>
  <c r="B244"/>
  <c r="B260"/>
  <c r="B277"/>
  <c r="B314"/>
  <c r="B332" s="1"/>
  <c r="B342"/>
  <c r="B357"/>
  <c r="B372"/>
  <c r="B386"/>
  <c r="B400"/>
  <c r="B477"/>
  <c r="B488" s="1"/>
  <c r="B225"/>
  <c r="G154" i="63"/>
  <c r="B155" s="1"/>
  <c r="E343"/>
  <c r="G441"/>
  <c r="G471"/>
  <c r="G489"/>
  <c r="B499"/>
  <c r="D5"/>
  <c r="G236"/>
  <c r="B237" s="1"/>
  <c r="G288"/>
  <c r="G305"/>
  <c r="G155"/>
  <c r="G457"/>
  <c r="G353"/>
  <c r="G224"/>
  <c r="B224"/>
  <c r="B6"/>
  <c r="G327"/>
  <c r="B327"/>
  <c r="G428"/>
  <c r="B428"/>
  <c r="G237"/>
  <c r="B9" i="90" l="1"/>
  <c r="D6" i="86"/>
  <c r="K6"/>
  <c r="B7" i="89"/>
  <c r="D6"/>
  <c r="B124" i="86"/>
  <c r="H121"/>
  <c r="B464" i="85"/>
  <c r="G464"/>
  <c r="B434"/>
  <c r="G434"/>
  <c r="B190"/>
  <c r="G190"/>
  <c r="G6"/>
  <c r="B7" s="1"/>
  <c r="B299"/>
  <c r="G299"/>
  <c r="B449"/>
  <c r="G449"/>
  <c r="B420"/>
  <c r="G420"/>
  <c r="B203"/>
  <c r="G203"/>
  <c r="B176"/>
  <c r="G176"/>
  <c r="G482"/>
  <c r="B482"/>
  <c r="G319"/>
  <c r="B319"/>
  <c r="G161"/>
  <c r="B161"/>
  <c r="G148"/>
  <c r="B148"/>
  <c r="G405"/>
  <c r="B405"/>
  <c r="G391"/>
  <c r="B391"/>
  <c r="G377"/>
  <c r="B377"/>
  <c r="G362"/>
  <c r="B362"/>
  <c r="G347"/>
  <c r="B347"/>
  <c r="B282"/>
  <c r="G282"/>
  <c r="G265"/>
  <c r="B265"/>
  <c r="G249"/>
  <c r="B249"/>
  <c r="G230"/>
  <c r="B230"/>
  <c r="G217"/>
  <c r="B217"/>
  <c r="B200" i="84"/>
  <c r="G200"/>
  <c r="B462"/>
  <c r="G462"/>
  <c r="B432"/>
  <c r="G432"/>
  <c r="B188"/>
  <c r="G188"/>
  <c r="G479"/>
  <c r="B479"/>
  <c r="G316"/>
  <c r="B316"/>
  <c r="G6"/>
  <c r="G402"/>
  <c r="B402"/>
  <c r="G388"/>
  <c r="B388"/>
  <c r="G374"/>
  <c r="B374"/>
  <c r="G359"/>
  <c r="B359"/>
  <c r="G344"/>
  <c r="B344"/>
  <c r="B279"/>
  <c r="G279"/>
  <c r="G262"/>
  <c r="B262"/>
  <c r="G246"/>
  <c r="B246"/>
  <c r="G227"/>
  <c r="B227"/>
  <c r="G214"/>
  <c r="B214"/>
  <c r="G158"/>
  <c r="B158"/>
  <c r="G145"/>
  <c r="B145"/>
  <c r="B447"/>
  <c r="G447"/>
  <c r="B418"/>
  <c r="G418"/>
  <c r="B296"/>
  <c r="G296"/>
  <c r="B174"/>
  <c r="G174"/>
  <c r="B442" i="63"/>
  <c r="G442"/>
  <c r="B472"/>
  <c r="G472"/>
  <c r="G6"/>
  <c r="D6"/>
  <c r="B289"/>
  <c r="G289"/>
  <c r="B490"/>
  <c r="G490"/>
  <c r="B306"/>
  <c r="G306"/>
  <c r="B354"/>
  <c r="G354"/>
  <c r="B156"/>
  <c r="G156"/>
  <c r="B458"/>
  <c r="G458"/>
  <c r="B7"/>
  <c r="B238"/>
  <c r="G238"/>
  <c r="B429"/>
  <c r="G429"/>
  <c r="B328"/>
  <c r="G328"/>
  <c r="B225"/>
  <c r="G225"/>
  <c r="B8" i="91" l="1"/>
  <c r="D8" s="1"/>
  <c r="I8" s="1"/>
  <c r="D9" i="90"/>
  <c r="D7" i="89"/>
  <c r="I7"/>
  <c r="H124" i="86"/>
  <c r="H127" s="1"/>
  <c r="G218" i="85"/>
  <c r="B218"/>
  <c r="G231"/>
  <c r="B231"/>
  <c r="G250"/>
  <c r="B250"/>
  <c r="G266"/>
  <c r="B266"/>
  <c r="G348"/>
  <c r="B348"/>
  <c r="G363"/>
  <c r="B363"/>
  <c r="G378"/>
  <c r="B378"/>
  <c r="G392"/>
  <c r="B392"/>
  <c r="G406"/>
  <c r="B406"/>
  <c r="G149"/>
  <c r="B149"/>
  <c r="G162"/>
  <c r="B162"/>
  <c r="G320"/>
  <c r="B320"/>
  <c r="G483"/>
  <c r="B483"/>
  <c r="D7"/>
  <c r="B283"/>
  <c r="G283"/>
  <c r="B177"/>
  <c r="G177"/>
  <c r="B204"/>
  <c r="G204"/>
  <c r="B421"/>
  <c r="G421"/>
  <c r="B450"/>
  <c r="G450"/>
  <c r="B300"/>
  <c r="G300"/>
  <c r="D6"/>
  <c r="B191"/>
  <c r="G191"/>
  <c r="B435"/>
  <c r="G435"/>
  <c r="B465"/>
  <c r="G465"/>
  <c r="B175" i="84"/>
  <c r="G175"/>
  <c r="B297"/>
  <c r="G297"/>
  <c r="B419"/>
  <c r="G419"/>
  <c r="B448"/>
  <c r="G448"/>
  <c r="B280"/>
  <c r="G280"/>
  <c r="B7"/>
  <c r="G7" s="1"/>
  <c r="G317"/>
  <c r="B317"/>
  <c r="G480"/>
  <c r="B480"/>
  <c r="G146"/>
  <c r="B146"/>
  <c r="G159"/>
  <c r="B159"/>
  <c r="G215"/>
  <c r="B215"/>
  <c r="G228"/>
  <c r="B228"/>
  <c r="G247"/>
  <c r="B247"/>
  <c r="G263"/>
  <c r="B263"/>
  <c r="G345"/>
  <c r="B345"/>
  <c r="G360"/>
  <c r="B360"/>
  <c r="G375"/>
  <c r="B375"/>
  <c r="G389"/>
  <c r="B389"/>
  <c r="G403"/>
  <c r="B403"/>
  <c r="B189"/>
  <c r="G189"/>
  <c r="B433"/>
  <c r="G433"/>
  <c r="B463"/>
  <c r="G463"/>
  <c r="B201"/>
  <c r="G201"/>
  <c r="B473" i="63"/>
  <c r="G473"/>
  <c r="B443"/>
  <c r="G443"/>
  <c r="G7"/>
  <c r="D7"/>
  <c r="B307"/>
  <c r="G307"/>
  <c r="B491"/>
  <c r="G491"/>
  <c r="B290"/>
  <c r="G290"/>
  <c r="B459"/>
  <c r="G459"/>
  <c r="B157"/>
  <c r="G157"/>
  <c r="B355"/>
  <c r="G355"/>
  <c r="G226"/>
  <c r="B226"/>
  <c r="G329"/>
  <c r="B329"/>
  <c r="G430"/>
  <c r="B430"/>
  <c r="B239"/>
  <c r="G239"/>
  <c r="I9" i="90" l="1"/>
  <c r="B10" s="1"/>
  <c r="D10" s="1"/>
  <c r="B7" i="86"/>
  <c r="M6"/>
  <c r="B8" i="89"/>
  <c r="I8" s="1"/>
  <c r="G484" i="85"/>
  <c r="B484"/>
  <c r="G321"/>
  <c r="B321"/>
  <c r="G163"/>
  <c r="B163"/>
  <c r="G150"/>
  <c r="B150"/>
  <c r="G407"/>
  <c r="B407"/>
  <c r="G393"/>
  <c r="B393"/>
  <c r="G379"/>
  <c r="B379"/>
  <c r="G364"/>
  <c r="B364"/>
  <c r="B349"/>
  <c r="G349"/>
  <c r="G267"/>
  <c r="B267"/>
  <c r="G251"/>
  <c r="B251"/>
  <c r="G232"/>
  <c r="B232"/>
  <c r="G219"/>
  <c r="B219"/>
  <c r="G7"/>
  <c r="B8" s="1"/>
  <c r="B466"/>
  <c r="G466"/>
  <c r="B436"/>
  <c r="G436"/>
  <c r="B192"/>
  <c r="G192"/>
  <c r="B301"/>
  <c r="G301"/>
  <c r="B451"/>
  <c r="G451"/>
  <c r="B422"/>
  <c r="G422"/>
  <c r="B205"/>
  <c r="G205"/>
  <c r="B178"/>
  <c r="G178"/>
  <c r="B284"/>
  <c r="G284"/>
  <c r="D7" i="84"/>
  <c r="G404"/>
  <c r="B404"/>
  <c r="G390"/>
  <c r="B390"/>
  <c r="G376"/>
  <c r="B376"/>
  <c r="G361"/>
  <c r="B361"/>
  <c r="B346"/>
  <c r="G346"/>
  <c r="G264"/>
  <c r="B264"/>
  <c r="G248"/>
  <c r="B248"/>
  <c r="G229"/>
  <c r="B229"/>
  <c r="G216"/>
  <c r="B216"/>
  <c r="G160"/>
  <c r="B160"/>
  <c r="G147"/>
  <c r="B147"/>
  <c r="G481"/>
  <c r="B481"/>
  <c r="G318"/>
  <c r="B318"/>
  <c r="B8"/>
  <c r="D8" s="1"/>
  <c r="B202"/>
  <c r="G202"/>
  <c r="B464"/>
  <c r="G464"/>
  <c r="B434"/>
  <c r="G434"/>
  <c r="B190"/>
  <c r="G190"/>
  <c r="B281"/>
  <c r="G281"/>
  <c r="B449"/>
  <c r="G449"/>
  <c r="B420"/>
  <c r="G420"/>
  <c r="B298"/>
  <c r="G298"/>
  <c r="B176"/>
  <c r="G176"/>
  <c r="D72" i="63"/>
  <c r="B444"/>
  <c r="G444"/>
  <c r="G474"/>
  <c r="B474"/>
  <c r="B8"/>
  <c r="B291"/>
  <c r="G291"/>
  <c r="B492"/>
  <c r="G492"/>
  <c r="B308"/>
  <c r="G308"/>
  <c r="B356"/>
  <c r="G356"/>
  <c r="B158"/>
  <c r="G158"/>
  <c r="B460"/>
  <c r="G460"/>
  <c r="G431"/>
  <c r="B431"/>
  <c r="B330"/>
  <c r="G330"/>
  <c r="B227"/>
  <c r="G227"/>
  <c r="B240"/>
  <c r="G240"/>
  <c r="I10" i="90" l="1"/>
  <c r="B11"/>
  <c r="D11" s="1"/>
  <c r="D7" i="86"/>
  <c r="I7"/>
  <c r="B8" s="1"/>
  <c r="D8" s="1"/>
  <c r="K7"/>
  <c r="M7" s="1"/>
  <c r="D8" i="89"/>
  <c r="G220" i="85"/>
  <c r="B220"/>
  <c r="G233"/>
  <c r="B233"/>
  <c r="G252"/>
  <c r="B252"/>
  <c r="G268"/>
  <c r="B268"/>
  <c r="G365"/>
  <c r="B365"/>
  <c r="G380"/>
  <c r="B380"/>
  <c r="G394"/>
  <c r="B394"/>
  <c r="G408"/>
  <c r="B408"/>
  <c r="G164"/>
  <c r="B164"/>
  <c r="G322"/>
  <c r="B322"/>
  <c r="G485"/>
  <c r="B485"/>
  <c r="B285"/>
  <c r="G285"/>
  <c r="B179"/>
  <c r="G179"/>
  <c r="B206"/>
  <c r="G206"/>
  <c r="B423"/>
  <c r="G423"/>
  <c r="B452"/>
  <c r="G452"/>
  <c r="B302"/>
  <c r="G302"/>
  <c r="B193"/>
  <c r="G193"/>
  <c r="B437"/>
  <c r="G437"/>
  <c r="B467"/>
  <c r="G467"/>
  <c r="G8"/>
  <c r="B350"/>
  <c r="G350"/>
  <c r="G319" i="84"/>
  <c r="B319"/>
  <c r="G482"/>
  <c r="B482"/>
  <c r="G161"/>
  <c r="B161"/>
  <c r="G217"/>
  <c r="B217"/>
  <c r="G230"/>
  <c r="B230"/>
  <c r="G249"/>
  <c r="B249"/>
  <c r="G265"/>
  <c r="B265"/>
  <c r="G362"/>
  <c r="B362"/>
  <c r="G377"/>
  <c r="B377"/>
  <c r="G391"/>
  <c r="B391"/>
  <c r="G405"/>
  <c r="B405"/>
  <c r="G8"/>
  <c r="B299"/>
  <c r="G299"/>
  <c r="B421"/>
  <c r="G421"/>
  <c r="B450"/>
  <c r="G450"/>
  <c r="B282"/>
  <c r="G282"/>
  <c r="B435"/>
  <c r="G435"/>
  <c r="B465"/>
  <c r="G465"/>
  <c r="B203"/>
  <c r="G203"/>
  <c r="B347"/>
  <c r="G347"/>
  <c r="G475" i="63"/>
  <c r="B475"/>
  <c r="B445"/>
  <c r="G445"/>
  <c r="D8"/>
  <c r="B309"/>
  <c r="G309"/>
  <c r="B493"/>
  <c r="G493"/>
  <c r="B292"/>
  <c r="G292"/>
  <c r="G8"/>
  <c r="B461"/>
  <c r="G461"/>
  <c r="B357"/>
  <c r="G357"/>
  <c r="G432"/>
  <c r="B432"/>
  <c r="B241"/>
  <c r="G241"/>
  <c r="B228"/>
  <c r="G228"/>
  <c r="G331"/>
  <c r="B331"/>
  <c r="I11" i="90" l="1"/>
  <c r="B9" i="91"/>
  <c r="D9" s="1"/>
  <c r="I9" s="1"/>
  <c r="B9" i="89"/>
  <c r="I8" i="86"/>
  <c r="K8"/>
  <c r="B9" i="85"/>
  <c r="D9"/>
  <c r="G486"/>
  <c r="B486"/>
  <c r="G323"/>
  <c r="B323"/>
  <c r="G165"/>
  <c r="B165"/>
  <c r="G409"/>
  <c r="B409"/>
  <c r="G395"/>
  <c r="B395"/>
  <c r="G381"/>
  <c r="B381"/>
  <c r="G366"/>
  <c r="B366"/>
  <c r="G234"/>
  <c r="B234"/>
  <c r="G221"/>
  <c r="B221"/>
  <c r="B351"/>
  <c r="G351"/>
  <c r="D8"/>
  <c r="B468"/>
  <c r="G468"/>
  <c r="B438"/>
  <c r="G438"/>
  <c r="B303"/>
  <c r="G303"/>
  <c r="B453"/>
  <c r="G453"/>
  <c r="B424"/>
  <c r="G424"/>
  <c r="B286"/>
  <c r="G286"/>
  <c r="B9" i="84"/>
  <c r="G9"/>
  <c r="B10" s="1"/>
  <c r="D10" s="1"/>
  <c r="B348"/>
  <c r="G348"/>
  <c r="B466"/>
  <c r="G466"/>
  <c r="B436"/>
  <c r="G436"/>
  <c r="B283"/>
  <c r="G283"/>
  <c r="B451"/>
  <c r="G451"/>
  <c r="B422"/>
  <c r="G422"/>
  <c r="B300"/>
  <c r="G300"/>
  <c r="B21"/>
  <c r="D21" s="1"/>
  <c r="G10"/>
  <c r="G406"/>
  <c r="B406"/>
  <c r="G392"/>
  <c r="B392"/>
  <c r="G378"/>
  <c r="B378"/>
  <c r="G363"/>
  <c r="B363"/>
  <c r="G231"/>
  <c r="B231"/>
  <c r="G218"/>
  <c r="B218"/>
  <c r="G162"/>
  <c r="B162"/>
  <c r="G483"/>
  <c r="B483"/>
  <c r="G320"/>
  <c r="B320"/>
  <c r="D73" i="63"/>
  <c r="B476"/>
  <c r="G476"/>
  <c r="B446"/>
  <c r="G446"/>
  <c r="B21"/>
  <c r="D21" s="1"/>
  <c r="G9"/>
  <c r="G10" s="1"/>
  <c r="G11" s="1"/>
  <c r="G12" s="1"/>
  <c r="G13" s="1"/>
  <c r="G14" s="1"/>
  <c r="G15" s="1"/>
  <c r="G16" s="1"/>
  <c r="G17" s="1"/>
  <c r="G18" s="1"/>
  <c r="G19" s="1"/>
  <c r="G20" s="1"/>
  <c r="G21" s="1"/>
  <c r="B22" s="1"/>
  <c r="B293"/>
  <c r="G293"/>
  <c r="B494"/>
  <c r="G494"/>
  <c r="B310"/>
  <c r="G310"/>
  <c r="B358"/>
  <c r="G358"/>
  <c r="B462"/>
  <c r="G462"/>
  <c r="B332"/>
  <c r="G332"/>
  <c r="G433"/>
  <c r="B433"/>
  <c r="B229"/>
  <c r="G229"/>
  <c r="B242"/>
  <c r="G242"/>
  <c r="B12" i="90" l="1"/>
  <c r="D9" i="89"/>
  <c r="I9"/>
  <c r="B10" s="1"/>
  <c r="B9" i="86"/>
  <c r="D9" s="1"/>
  <c r="M8"/>
  <c r="B287" i="85"/>
  <c r="G287"/>
  <c r="B425"/>
  <c r="G425"/>
  <c r="B454"/>
  <c r="G454"/>
  <c r="B304"/>
  <c r="G304"/>
  <c r="B439"/>
  <c r="G439"/>
  <c r="B469"/>
  <c r="G469"/>
  <c r="G352"/>
  <c r="B352"/>
  <c r="G222"/>
  <c r="B222"/>
  <c r="G324"/>
  <c r="B324"/>
  <c r="G487"/>
  <c r="B487"/>
  <c r="G9"/>
  <c r="B10" s="1"/>
  <c r="D9" i="84"/>
  <c r="B11"/>
  <c r="D11" s="1"/>
  <c r="G321"/>
  <c r="B321"/>
  <c r="G484"/>
  <c r="B484"/>
  <c r="G219"/>
  <c r="B219"/>
  <c r="B301"/>
  <c r="G301"/>
  <c r="B423"/>
  <c r="G423"/>
  <c r="B284"/>
  <c r="G284"/>
  <c r="B467"/>
  <c r="G467"/>
  <c r="G349"/>
  <c r="B349"/>
  <c r="B447" i="63"/>
  <c r="G447"/>
  <c r="G477"/>
  <c r="B477"/>
  <c r="B311"/>
  <c r="G311"/>
  <c r="B495"/>
  <c r="G495"/>
  <c r="B294"/>
  <c r="G294"/>
  <c r="G22"/>
  <c r="D22"/>
  <c r="B359"/>
  <c r="G359"/>
  <c r="B434"/>
  <c r="G434"/>
  <c r="B230"/>
  <c r="G230"/>
  <c r="G333"/>
  <c r="B333"/>
  <c r="D12" i="90" l="1"/>
  <c r="I12" s="1"/>
  <c r="I10" i="89"/>
  <c r="I9" i="86"/>
  <c r="B10"/>
  <c r="D10" s="1"/>
  <c r="K9"/>
  <c r="M9" s="1"/>
  <c r="B11" i="89"/>
  <c r="D11" s="1"/>
  <c r="D10"/>
  <c r="G488" i="85"/>
  <c r="B488"/>
  <c r="G325"/>
  <c r="B325"/>
  <c r="G10"/>
  <c r="B11" s="1"/>
  <c r="B470"/>
  <c r="G470"/>
  <c r="B305"/>
  <c r="G305"/>
  <c r="B426"/>
  <c r="G426"/>
  <c r="B288"/>
  <c r="G288"/>
  <c r="G11" i="84"/>
  <c r="G485"/>
  <c r="B485"/>
  <c r="G322"/>
  <c r="B322"/>
  <c r="B468"/>
  <c r="G468"/>
  <c r="B285"/>
  <c r="G285"/>
  <c r="B302"/>
  <c r="G302"/>
  <c r="D74" i="63"/>
  <c r="G478"/>
  <c r="B478"/>
  <c r="B23"/>
  <c r="D23" s="1"/>
  <c r="H24"/>
  <c r="H25" s="1"/>
  <c r="B295"/>
  <c r="G295"/>
  <c r="B496"/>
  <c r="G496"/>
  <c r="B312"/>
  <c r="G312"/>
  <c r="B360"/>
  <c r="G360"/>
  <c r="B334"/>
  <c r="G334"/>
  <c r="B10" i="91" l="1"/>
  <c r="B13" i="90"/>
  <c r="I11" i="89"/>
  <c r="I10" i="86"/>
  <c r="K10"/>
  <c r="D11" i="85"/>
  <c r="G326"/>
  <c r="B326"/>
  <c r="G489"/>
  <c r="B489"/>
  <c r="B289"/>
  <c r="G289"/>
  <c r="B306"/>
  <c r="G306"/>
  <c r="B471"/>
  <c r="G471"/>
  <c r="D10"/>
  <c r="B12" i="84"/>
  <c r="D12" s="1"/>
  <c r="B303"/>
  <c r="G303"/>
  <c r="B286"/>
  <c r="G286"/>
  <c r="B469"/>
  <c r="G469"/>
  <c r="G323"/>
  <c r="B323"/>
  <c r="G486"/>
  <c r="B486"/>
  <c r="G479" i="63"/>
  <c r="B479"/>
  <c r="B313"/>
  <c r="G313"/>
  <c r="B497"/>
  <c r="G497"/>
  <c r="B296"/>
  <c r="G296"/>
  <c r="G23"/>
  <c r="B24" s="1"/>
  <c r="G335"/>
  <c r="B335"/>
  <c r="D10" i="91" l="1"/>
  <c r="D13" i="90"/>
  <c r="M10" i="86"/>
  <c r="B12" i="89"/>
  <c r="I12" s="1"/>
  <c r="B11" i="86"/>
  <c r="D11" s="1"/>
  <c r="G490" i="85"/>
  <c r="B490"/>
  <c r="G327"/>
  <c r="B327"/>
  <c r="G11"/>
  <c r="B12" s="1"/>
  <c r="B472"/>
  <c r="G472"/>
  <c r="B307"/>
  <c r="G307"/>
  <c r="B290"/>
  <c r="G290"/>
  <c r="G12" i="84"/>
  <c r="G487"/>
  <c r="B487"/>
  <c r="G324"/>
  <c r="B324"/>
  <c r="B470"/>
  <c r="G470"/>
  <c r="B287"/>
  <c r="G287"/>
  <c r="B304"/>
  <c r="G304"/>
  <c r="G480" i="63"/>
  <c r="B480"/>
  <c r="G24"/>
  <c r="B25" s="1"/>
  <c r="D24"/>
  <c r="B297"/>
  <c r="G297"/>
  <c r="B498"/>
  <c r="G498"/>
  <c r="B314"/>
  <c r="G314"/>
  <c r="B336"/>
  <c r="G336"/>
  <c r="I10" i="91" l="1"/>
  <c r="B11" s="1"/>
  <c r="D11" s="1"/>
  <c r="I13" i="90"/>
  <c r="B14" s="1"/>
  <c r="D14" s="1"/>
  <c r="I11" i="86"/>
  <c r="K11"/>
  <c r="D12" i="89"/>
  <c r="B291" i="85"/>
  <c r="G291"/>
  <c r="B308"/>
  <c r="G308"/>
  <c r="B473"/>
  <c r="G473"/>
  <c r="G12"/>
  <c r="B13" s="1"/>
  <c r="D12"/>
  <c r="G328"/>
  <c r="B328"/>
  <c r="B13" i="84"/>
  <c r="D13" s="1"/>
  <c r="G325"/>
  <c r="B325"/>
  <c r="B305"/>
  <c r="G305"/>
  <c r="B288"/>
  <c r="G288"/>
  <c r="B481" i="63"/>
  <c r="G481"/>
  <c r="G25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D25"/>
  <c r="B315"/>
  <c r="G315"/>
  <c r="B298"/>
  <c r="G298"/>
  <c r="G337"/>
  <c r="B337"/>
  <c r="I11" i="91" l="1"/>
  <c r="B12" s="1"/>
  <c r="D12" s="1"/>
  <c r="I14" i="90"/>
  <c r="B15"/>
  <c r="D15" s="1"/>
  <c r="M11" i="86"/>
  <c r="B13" i="89"/>
  <c r="B12" i="86"/>
  <c r="D12" s="1"/>
  <c r="G329" i="85"/>
  <c r="B329"/>
  <c r="D13"/>
  <c r="G13" i="84"/>
  <c r="G326"/>
  <c r="B326"/>
  <c r="B41" i="63"/>
  <c r="D41" s="1"/>
  <c r="B299"/>
  <c r="G299"/>
  <c r="B316"/>
  <c r="G316"/>
  <c r="B338"/>
  <c r="G338"/>
  <c r="I12" i="91" l="1"/>
  <c r="B13" s="1"/>
  <c r="D13" s="1"/>
  <c r="I15" i="90"/>
  <c r="D13" i="89"/>
  <c r="I13"/>
  <c r="I12" i="86"/>
  <c r="K12"/>
  <c r="G330" i="85"/>
  <c r="B330"/>
  <c r="G13"/>
  <c r="B14" s="1"/>
  <c r="B14" i="84"/>
  <c r="D14" s="1"/>
  <c r="G327"/>
  <c r="B327"/>
  <c r="G41" i="63"/>
  <c r="G42" s="1"/>
  <c r="G339"/>
  <c r="B339"/>
  <c r="I13" i="91" l="1"/>
  <c r="B14" s="1"/>
  <c r="D14" s="1"/>
  <c r="B13" i="86"/>
  <c r="D13" s="1"/>
  <c r="M12"/>
  <c r="B14" i="89"/>
  <c r="D14" s="1"/>
  <c r="G14" i="85"/>
  <c r="B15" s="1"/>
  <c r="D14"/>
  <c r="G331"/>
  <c r="B331"/>
  <c r="G14" i="84"/>
  <c r="G328"/>
  <c r="B328"/>
  <c r="G43" i="63"/>
  <c r="B44"/>
  <c r="B340"/>
  <c r="G340"/>
  <c r="I14" i="91" l="1"/>
  <c r="B15" s="1"/>
  <c r="D15" s="1"/>
  <c r="B16" i="90"/>
  <c r="I14" i="89"/>
  <c r="B15" s="1"/>
  <c r="D15" s="1"/>
  <c r="I13" i="86"/>
  <c r="B14"/>
  <c r="D14" s="1"/>
  <c r="K13"/>
  <c r="M13" s="1"/>
  <c r="G332" i="85"/>
  <c r="B332"/>
  <c r="D15"/>
  <c r="B15" i="84"/>
  <c r="D15" s="1"/>
  <c r="G329"/>
  <c r="B329"/>
  <c r="G341" i="63"/>
  <c r="B341"/>
  <c r="I15" i="91" l="1"/>
  <c r="B16" s="1"/>
  <c r="D16" s="1"/>
  <c r="D16" i="90"/>
  <c r="I15" i="89"/>
  <c r="I14" i="86"/>
  <c r="B15"/>
  <c r="D15" s="1"/>
  <c r="K14"/>
  <c r="M14" s="1"/>
  <c r="G333" i="85"/>
  <c r="B333"/>
  <c r="G15"/>
  <c r="B16" s="1"/>
  <c r="G15" i="84"/>
  <c r="G330"/>
  <c r="B330"/>
  <c r="B342" i="63"/>
  <c r="G342"/>
  <c r="G346" s="1"/>
  <c r="I16" i="91" l="1"/>
  <c r="B17" s="1"/>
  <c r="D17" s="1"/>
  <c r="I16" i="90"/>
  <c r="B17" s="1"/>
  <c r="D17" s="1"/>
  <c r="I15" i="86"/>
  <c r="K15"/>
  <c r="B16" i="89"/>
  <c r="D16" s="1"/>
  <c r="D16" i="85"/>
  <c r="G334"/>
  <c r="G338" s="1"/>
  <c r="B334"/>
  <c r="B16" i="84"/>
  <c r="D16" s="1"/>
  <c r="G331"/>
  <c r="G335" s="1"/>
  <c r="B331"/>
  <c r="D44" i="63"/>
  <c r="G44"/>
  <c r="I17" i="91" l="1"/>
  <c r="B18" s="1"/>
  <c r="D18" s="1"/>
  <c r="I17" i="90"/>
  <c r="B18"/>
  <c r="D18" s="1"/>
  <c r="I16" i="89"/>
  <c r="B16" i="86"/>
  <c r="D16" s="1"/>
  <c r="M15"/>
  <c r="G16" i="85"/>
  <c r="B17" s="1"/>
  <c r="G16" i="84"/>
  <c r="B45" i="63"/>
  <c r="D45" s="1"/>
  <c r="I18" i="91" l="1"/>
  <c r="B19" s="1"/>
  <c r="D19" s="1"/>
  <c r="I18" i="90"/>
  <c r="I16" i="86"/>
  <c r="K16"/>
  <c r="B17" i="89"/>
  <c r="I17" s="1"/>
  <c r="D17" i="85"/>
  <c r="B17" i="84"/>
  <c r="D17" s="1"/>
  <c r="G45" i="63"/>
  <c r="B46" s="1"/>
  <c r="D46" s="1"/>
  <c r="I19" i="91" l="1"/>
  <c r="B20" s="1"/>
  <c r="D20" s="1"/>
  <c r="B19" i="90"/>
  <c r="B17" i="86"/>
  <c r="I17" s="1"/>
  <c r="M16"/>
  <c r="J17" i="89"/>
  <c r="D17"/>
  <c r="D17" i="86"/>
  <c r="G17" i="85"/>
  <c r="B18" s="1"/>
  <c r="G17" i="84"/>
  <c r="G46" i="63"/>
  <c r="I20" i="91" l="1"/>
  <c r="B21" s="1"/>
  <c r="D21" s="1"/>
  <c r="D19" i="90"/>
  <c r="I19" s="1"/>
  <c r="B18" i="89"/>
  <c r="J17" i="86"/>
  <c r="K17"/>
  <c r="M17" s="1"/>
  <c r="B18"/>
  <c r="D18" s="1"/>
  <c r="D18" i="85"/>
  <c r="B18" i="84"/>
  <c r="D18" s="1"/>
  <c r="B47" i="63"/>
  <c r="D47" s="1"/>
  <c r="I21" i="91" l="1"/>
  <c r="B20" i="90"/>
  <c r="D18" i="89"/>
  <c r="I18"/>
  <c r="B19" s="1"/>
  <c r="D19" s="1"/>
  <c r="I18" i="86"/>
  <c r="K18"/>
  <c r="G18" i="85"/>
  <c r="B19" s="1"/>
  <c r="G18" i="84"/>
  <c r="G47" i="63"/>
  <c r="B22" i="91" l="1"/>
  <c r="D22" s="1"/>
  <c r="D20" i="90"/>
  <c r="I19" i="89"/>
  <c r="D19" i="85"/>
  <c r="B19" i="84"/>
  <c r="D19" s="1"/>
  <c r="I48" i="63"/>
  <c r="I49" s="1"/>
  <c r="H48"/>
  <c r="H49" s="1"/>
  <c r="B48"/>
  <c r="D48" s="1"/>
  <c r="I22" i="91" l="1"/>
  <c r="B23" s="1"/>
  <c r="D23" s="1"/>
  <c r="I20" i="90"/>
  <c r="B21" s="1"/>
  <c r="D21" s="1"/>
  <c r="B19" i="86"/>
  <c r="M18"/>
  <c r="B20" i="89"/>
  <c r="D20" s="1"/>
  <c r="G19" i="85"/>
  <c r="B20" s="1"/>
  <c r="G19" i="84"/>
  <c r="G48" i="63"/>
  <c r="B49" s="1"/>
  <c r="I23" i="91" l="1"/>
  <c r="B24" s="1"/>
  <c r="D24" s="1"/>
  <c r="I21" i="90"/>
  <c r="B22"/>
  <c r="D22" s="1"/>
  <c r="I20" i="89"/>
  <c r="D19" i="86"/>
  <c r="I19"/>
  <c r="K19"/>
  <c r="G20" i="85"/>
  <c r="B21" s="1"/>
  <c r="D20"/>
  <c r="B20" i="84"/>
  <c r="D20" s="1"/>
  <c r="J48" i="63"/>
  <c r="J49" s="1"/>
  <c r="D49"/>
  <c r="I24" i="91" l="1"/>
  <c r="B25" s="1"/>
  <c r="D25" s="1"/>
  <c r="I22" i="90"/>
  <c r="M19" i="86"/>
  <c r="B20"/>
  <c r="D20" s="1"/>
  <c r="B21" i="89"/>
  <c r="D21" s="1"/>
  <c r="D21" i="85"/>
  <c r="G20" i="84"/>
  <c r="G21" s="1"/>
  <c r="G49" i="63"/>
  <c r="B50" s="1"/>
  <c r="I25" i="91" l="1"/>
  <c r="B26" s="1"/>
  <c r="D26" s="1"/>
  <c r="B23" i="90"/>
  <c r="D23" s="1"/>
  <c r="I23" s="1"/>
  <c r="I21" i="89"/>
  <c r="J21"/>
  <c r="I20" i="86"/>
  <c r="K20"/>
  <c r="B22" i="89"/>
  <c r="D22" s="1"/>
  <c r="G21" i="85"/>
  <c r="B22" s="1"/>
  <c r="B22" i="84"/>
  <c r="D22" s="1"/>
  <c r="D50" i="63"/>
  <c r="I26" i="91" l="1"/>
  <c r="B27" s="1"/>
  <c r="D27" s="1"/>
  <c r="I22" i="89"/>
  <c r="B21" i="86"/>
  <c r="D21" s="1"/>
  <c r="M20"/>
  <c r="G22" i="85"/>
  <c r="B23" s="1"/>
  <c r="G22" i="84"/>
  <c r="G50" i="63"/>
  <c r="B51" s="1"/>
  <c r="I27" i="91" l="1"/>
  <c r="B28" s="1"/>
  <c r="D28" s="1"/>
  <c r="B24" i="90"/>
  <c r="D24" s="1"/>
  <c r="I24" s="1"/>
  <c r="I21" i="86"/>
  <c r="K21"/>
  <c r="J24" i="89"/>
  <c r="J25" s="1"/>
  <c r="B23"/>
  <c r="D23" s="1"/>
  <c r="D23" i="85"/>
  <c r="H24"/>
  <c r="H25" s="1"/>
  <c r="D22"/>
  <c r="G23"/>
  <c r="B24" s="1"/>
  <c r="H24" i="84"/>
  <c r="H25" s="1"/>
  <c r="B23"/>
  <c r="D23" s="1"/>
  <c r="D51" i="63"/>
  <c r="I28" i="91" l="1"/>
  <c r="B29" s="1"/>
  <c r="D29" s="1"/>
  <c r="I23" i="89"/>
  <c r="M21" i="86"/>
  <c r="B22"/>
  <c r="D22" s="1"/>
  <c r="D24" i="85"/>
  <c r="G23" i="84"/>
  <c r="G51" i="63"/>
  <c r="B52" s="1"/>
  <c r="I29" i="91" l="1"/>
  <c r="B30" s="1"/>
  <c r="D30" s="1"/>
  <c r="B25" i="90"/>
  <c r="D25" s="1"/>
  <c r="I25" s="1"/>
  <c r="I22" i="86"/>
  <c r="K22"/>
  <c r="B24" i="89"/>
  <c r="D24" s="1"/>
  <c r="G24" i="85"/>
  <c r="B25" s="1"/>
  <c r="B24" i="84"/>
  <c r="D24" s="1"/>
  <c r="D52" i="63"/>
  <c r="I30" i="91" l="1"/>
  <c r="B31" s="1"/>
  <c r="D31" s="1"/>
  <c r="I24" i="89"/>
  <c r="M22" i="86"/>
  <c r="B23"/>
  <c r="D23" s="1"/>
  <c r="J24"/>
  <c r="J25" s="1"/>
  <c r="D25" i="85"/>
  <c r="G24" i="84"/>
  <c r="G52" i="63"/>
  <c r="B53" s="1"/>
  <c r="I31" i="91" l="1"/>
  <c r="B32" s="1"/>
  <c r="D32" s="1"/>
  <c r="B26" i="90"/>
  <c r="D26" s="1"/>
  <c r="I26" s="1"/>
  <c r="I23" i="86"/>
  <c r="K23"/>
  <c r="B25" i="89"/>
  <c r="D25" s="1"/>
  <c r="G25" i="85"/>
  <c r="B26" s="1"/>
  <c r="B25" i="84"/>
  <c r="D25" s="1"/>
  <c r="D53" i="63"/>
  <c r="I32" i="91" l="1"/>
  <c r="B33" s="1"/>
  <c r="D33" s="1"/>
  <c r="I25" i="89"/>
  <c r="M23" i="86"/>
  <c r="B24"/>
  <c r="D24" s="1"/>
  <c r="D26" i="85"/>
  <c r="G25" i="84"/>
  <c r="G53" i="63"/>
  <c r="B54" s="1"/>
  <c r="I33" i="91" l="1"/>
  <c r="B34" s="1"/>
  <c r="D34" s="1"/>
  <c r="B27" i="90"/>
  <c r="D27" s="1"/>
  <c r="I27" s="1"/>
  <c r="I24" i="86"/>
  <c r="K24"/>
  <c r="B26" i="89"/>
  <c r="D26" s="1"/>
  <c r="G26" i="85"/>
  <c r="B27" s="1"/>
  <c r="B26" i="84"/>
  <c r="D26" s="1"/>
  <c r="D54" i="63"/>
  <c r="I34" i="91" l="1"/>
  <c r="B35" s="1"/>
  <c r="D35" s="1"/>
  <c r="I26" i="89"/>
  <c r="M24" i="86"/>
  <c r="B25"/>
  <c r="D25" s="1"/>
  <c r="D27" i="85"/>
  <c r="G26" i="84"/>
  <c r="G54" i="63"/>
  <c r="B55" s="1"/>
  <c r="I35" i="91" l="1"/>
  <c r="B36" s="1"/>
  <c r="D36" s="1"/>
  <c r="B28" i="90"/>
  <c r="D28" s="1"/>
  <c r="I28" s="1"/>
  <c r="B27" i="89"/>
  <c r="D27" s="1"/>
  <c r="I25" i="86"/>
  <c r="K25"/>
  <c r="G27" i="85"/>
  <c r="B28" s="1"/>
  <c r="B27" i="84"/>
  <c r="D27" s="1"/>
  <c r="D55" i="63"/>
  <c r="I36" i="91" l="1"/>
  <c r="B37" s="1"/>
  <c r="D37" s="1"/>
  <c r="I27" i="89"/>
  <c r="B26" i="86"/>
  <c r="D26" s="1"/>
  <c r="M25"/>
  <c r="D28" i="85"/>
  <c r="G27" i="84"/>
  <c r="G28" s="1"/>
  <c r="G55" i="63"/>
  <c r="B56" s="1"/>
  <c r="I37" i="91" l="1"/>
  <c r="B38" s="1"/>
  <c r="D38" s="1"/>
  <c r="B29" i="90"/>
  <c r="D29" s="1"/>
  <c r="I29" s="1"/>
  <c r="B28" i="89"/>
  <c r="D28" s="1"/>
  <c r="I26" i="86"/>
  <c r="K26"/>
  <c r="G28" i="85"/>
  <c r="B29" s="1"/>
  <c r="B29" i="84"/>
  <c r="D56" i="63"/>
  <c r="I38" i="91" l="1"/>
  <c r="B39" s="1"/>
  <c r="D39" s="1"/>
  <c r="I28" i="89"/>
  <c r="B27" i="86"/>
  <c r="D27" s="1"/>
  <c r="M26"/>
  <c r="D29" i="85"/>
  <c r="D29" i="84"/>
  <c r="G29"/>
  <c r="G56" i="63"/>
  <c r="G57" s="1"/>
  <c r="I39" i="91" l="1"/>
  <c r="B40" s="1"/>
  <c r="D40" s="1"/>
  <c r="B30" i="90"/>
  <c r="D30" s="1"/>
  <c r="I30" s="1"/>
  <c r="B29" i="89"/>
  <c r="D29" s="1"/>
  <c r="I27" i="86"/>
  <c r="K27"/>
  <c r="G29" i="85"/>
  <c r="B30" s="1"/>
  <c r="B30" i="84"/>
  <c r="H58" i="63"/>
  <c r="B58"/>
  <c r="D58" s="1"/>
  <c r="I40" i="91" l="1"/>
  <c r="B41" s="1"/>
  <c r="D41" s="1"/>
  <c r="I29" i="89"/>
  <c r="B28" i="86"/>
  <c r="D28" s="1"/>
  <c r="M27"/>
  <c r="D30" i="85"/>
  <c r="D30" i="84"/>
  <c r="G30"/>
  <c r="G58" i="63"/>
  <c r="G59" s="1"/>
  <c r="G60" s="1"/>
  <c r="G61" s="1"/>
  <c r="D59"/>
  <c r="I41" i="91" l="1"/>
  <c r="B42" s="1"/>
  <c r="D42" s="1"/>
  <c r="B31" i="90"/>
  <c r="D31" s="1"/>
  <c r="I31" s="1"/>
  <c r="B30" i="89"/>
  <c r="D30" s="1"/>
  <c r="I28" i="86"/>
  <c r="K28"/>
  <c r="G30" i="85"/>
  <c r="B31" s="1"/>
  <c r="B31" i="84"/>
  <c r="G31"/>
  <c r="B62" i="63"/>
  <c r="D62" s="1"/>
  <c r="D60"/>
  <c r="I42" i="91" l="1"/>
  <c r="B43" s="1"/>
  <c r="D43" s="1"/>
  <c r="I30" i="89"/>
  <c r="B29" i="86"/>
  <c r="D29" s="1"/>
  <c r="M28"/>
  <c r="D31" i="85"/>
  <c r="D31" i="84"/>
  <c r="B32"/>
  <c r="D32" s="1"/>
  <c r="G62" i="63"/>
  <c r="D61"/>
  <c r="I43" i="91" l="1"/>
  <c r="B44" s="1"/>
  <c r="D44" s="1"/>
  <c r="B32" i="90"/>
  <c r="D32" s="1"/>
  <c r="I32" s="1"/>
  <c r="B31" i="89"/>
  <c r="D31" s="1"/>
  <c r="K29" i="86"/>
  <c r="I29"/>
  <c r="G31" i="85"/>
  <c r="B32" s="1"/>
  <c r="G32" i="84"/>
  <c r="B33"/>
  <c r="D33" s="1"/>
  <c r="G33"/>
  <c r="B63" i="63"/>
  <c r="D63" s="1"/>
  <c r="I44" i="91" l="1"/>
  <c r="B45" s="1"/>
  <c r="D45" s="1"/>
  <c r="I31" i="89"/>
  <c r="B30" i="86"/>
  <c r="D30" s="1"/>
  <c r="M29"/>
  <c r="D32" i="85"/>
  <c r="B34" i="84"/>
  <c r="D34" s="1"/>
  <c r="G63" i="63"/>
  <c r="I45" i="91" l="1"/>
  <c r="B46" s="1"/>
  <c r="D46" s="1"/>
  <c r="B33" i="90"/>
  <c r="D33" s="1"/>
  <c r="I33" s="1"/>
  <c r="B32" i="89"/>
  <c r="D32" s="1"/>
  <c r="K30" i="86"/>
  <c r="I30"/>
  <c r="G32" i="85"/>
  <c r="B33" s="1"/>
  <c r="G34" i="84"/>
  <c r="B64" i="63"/>
  <c r="D64" s="1"/>
  <c r="I46" i="91" l="1"/>
  <c r="B47" s="1"/>
  <c r="D47" s="1"/>
  <c r="I32" i="89"/>
  <c r="B31" i="86"/>
  <c r="D31" s="1"/>
  <c r="M30"/>
  <c r="D33" i="85"/>
  <c r="B35" i="84"/>
  <c r="D35" s="1"/>
  <c r="G64" i="63"/>
  <c r="I47" i="91" l="1"/>
  <c r="B48" s="1"/>
  <c r="D48" s="1"/>
  <c r="B34" i="90"/>
  <c r="D34" s="1"/>
  <c r="I34" s="1"/>
  <c r="B33" i="89"/>
  <c r="D33" s="1"/>
  <c r="K31" i="86"/>
  <c r="I31"/>
  <c r="G33" i="85"/>
  <c r="B34" s="1"/>
  <c r="G35" i="84"/>
  <c r="B65" i="63"/>
  <c r="D65" s="1"/>
  <c r="I48" i="91" l="1"/>
  <c r="B49" s="1"/>
  <c r="D49" s="1"/>
  <c r="I33" i="89"/>
  <c r="B32" i="86"/>
  <c r="D32" s="1"/>
  <c r="M31"/>
  <c r="D34" i="85"/>
  <c r="B36" i="84"/>
  <c r="D36" s="1"/>
  <c r="G65" i="63"/>
  <c r="I49" i="91" l="1"/>
  <c r="B50" s="1"/>
  <c r="D50" s="1"/>
  <c r="B35" i="90"/>
  <c r="D35" s="1"/>
  <c r="I35" s="1"/>
  <c r="B34" i="89"/>
  <c r="D34" s="1"/>
  <c r="I32" i="86"/>
  <c r="K32"/>
  <c r="G34" i="85"/>
  <c r="B35" s="1"/>
  <c r="G36" i="84"/>
  <c r="B66" i="63"/>
  <c r="D66" s="1"/>
  <c r="I50" i="91" l="1"/>
  <c r="B51" s="1"/>
  <c r="D51" s="1"/>
  <c r="I34" i="89"/>
  <c r="B33" i="86"/>
  <c r="D33" s="1"/>
  <c r="M32"/>
  <c r="D35" i="85"/>
  <c r="B37" i="84"/>
  <c r="D37" s="1"/>
  <c r="G66" i="63"/>
  <c r="I51" i="91" l="1"/>
  <c r="B52" s="1"/>
  <c r="D52" s="1"/>
  <c r="B36" i="90"/>
  <c r="D36" s="1"/>
  <c r="I36" s="1"/>
  <c r="B35" i="89"/>
  <c r="D35" s="1"/>
  <c r="K33" i="86"/>
  <c r="I33"/>
  <c r="G35" i="85"/>
  <c r="B36" s="1"/>
  <c r="G37" i="84"/>
  <c r="B67" i="63"/>
  <c r="D67" s="1"/>
  <c r="B53" i="91" l="1"/>
  <c r="D53" s="1"/>
  <c r="I52"/>
  <c r="I35" i="89"/>
  <c r="B34" i="86"/>
  <c r="D34" s="1"/>
  <c r="M33"/>
  <c r="D36" i="85"/>
  <c r="B38" i="84"/>
  <c r="D38" s="1"/>
  <c r="G67" i="63"/>
  <c r="G68" s="1"/>
  <c r="I53" i="91" l="1"/>
  <c r="B54" s="1"/>
  <c r="D54" s="1"/>
  <c r="B37" i="90"/>
  <c r="D37" s="1"/>
  <c r="I37" s="1"/>
  <c r="B36" i="89"/>
  <c r="D36" s="1"/>
  <c r="I34" i="86"/>
  <c r="K34"/>
  <c r="G36" i="85"/>
  <c r="B37" s="1"/>
  <c r="G38" i="84"/>
  <c r="B69" i="63"/>
  <c r="D69" s="1"/>
  <c r="I54" i="91" l="1"/>
  <c r="B55" s="1"/>
  <c r="D55" s="1"/>
  <c r="I36" i="89"/>
  <c r="B35" i="86"/>
  <c r="D35" s="1"/>
  <c r="M34"/>
  <c r="D37" i="85"/>
  <c r="B39" i="84"/>
  <c r="D39" s="1"/>
  <c r="G69" i="63"/>
  <c r="I55" i="91" l="1"/>
  <c r="B56" s="1"/>
  <c r="D56" s="1"/>
  <c r="B38" i="90"/>
  <c r="D38" s="1"/>
  <c r="I38" s="1"/>
  <c r="B37" i="89"/>
  <c r="D37" s="1"/>
  <c r="K35" i="86"/>
  <c r="I35"/>
  <c r="G37" i="85"/>
  <c r="B38" s="1"/>
  <c r="G39" i="84"/>
  <c r="B70" i="63"/>
  <c r="D70" s="1"/>
  <c r="I56" i="91" l="1"/>
  <c r="B57" s="1"/>
  <c r="D57" s="1"/>
  <c r="I37" i="89"/>
  <c r="B36" i="86"/>
  <c r="D36" s="1"/>
  <c r="M35"/>
  <c r="D38" i="85"/>
  <c r="B40" i="84"/>
  <c r="D40" s="1"/>
  <c r="G70" i="63"/>
  <c r="I57" i="91" l="1"/>
  <c r="B58" s="1"/>
  <c r="D58" s="1"/>
  <c r="B39" i="90"/>
  <c r="D39" s="1"/>
  <c r="I39" s="1"/>
  <c r="B38" i="89"/>
  <c r="D38" s="1"/>
  <c r="K36" i="86"/>
  <c r="I36"/>
  <c r="G38" i="85"/>
  <c r="B39" s="1"/>
  <c r="G40" i="84"/>
  <c r="B71" i="63"/>
  <c r="D71" s="1"/>
  <c r="I58" i="91" l="1"/>
  <c r="B59" s="1"/>
  <c r="D59" s="1"/>
  <c r="I38" i="89"/>
  <c r="B37" i="86"/>
  <c r="D37" s="1"/>
  <c r="M36"/>
  <c r="D39" i="85"/>
  <c r="B41" i="84"/>
  <c r="D41" s="1"/>
  <c r="G71" i="63"/>
  <c r="G72" s="1"/>
  <c r="G73" s="1"/>
  <c r="G74" s="1"/>
  <c r="I59" i="91" l="1"/>
  <c r="B60" s="1"/>
  <c r="D60" s="1"/>
  <c r="B40" i="90"/>
  <c r="D40" s="1"/>
  <c r="I40" s="1"/>
  <c r="B39" i="89"/>
  <c r="D39" s="1"/>
  <c r="K37" i="86"/>
  <c r="I37"/>
  <c r="G39" i="85"/>
  <c r="B40" s="1"/>
  <c r="G41" i="84"/>
  <c r="B75" i="63"/>
  <c r="D75" s="1"/>
  <c r="I60" i="91" l="1"/>
  <c r="B61" s="1"/>
  <c r="D61" s="1"/>
  <c r="I39" i="89"/>
  <c r="B38" i="86"/>
  <c r="D38" s="1"/>
  <c r="M37"/>
  <c r="D40" i="85"/>
  <c r="B42" i="84"/>
  <c r="D42" s="1"/>
  <c r="G75" i="63"/>
  <c r="I61" i="91" l="1"/>
  <c r="B62" s="1"/>
  <c r="D62" s="1"/>
  <c r="B41" i="90"/>
  <c r="D41" s="1"/>
  <c r="I41" s="1"/>
  <c r="B40" i="89"/>
  <c r="D40" s="1"/>
  <c r="K38" i="86"/>
  <c r="I38"/>
  <c r="G40" i="85"/>
  <c r="B41" s="1"/>
  <c r="G42" i="84"/>
  <c r="B76" i="63"/>
  <c r="D76" s="1"/>
  <c r="I62" i="91" l="1"/>
  <c r="B63" s="1"/>
  <c r="D63" s="1"/>
  <c r="I40" i="89"/>
  <c r="B39" i="86"/>
  <c r="D39" s="1"/>
  <c r="M38"/>
  <c r="D41" i="85"/>
  <c r="B44" i="84"/>
  <c r="D44" s="1"/>
  <c r="G43"/>
  <c r="G44" s="1"/>
  <c r="G76" i="63"/>
  <c r="B77" s="1"/>
  <c r="I63" i="91" l="1"/>
  <c r="B64" s="1"/>
  <c r="D64" s="1"/>
  <c r="B42" i="90"/>
  <c r="B41" i="89"/>
  <c r="D41" s="1"/>
  <c r="K39" i="86"/>
  <c r="I39"/>
  <c r="G41" i="85"/>
  <c r="B42" s="1"/>
  <c r="B45" i="84"/>
  <c r="D45" s="1"/>
  <c r="G77" i="63"/>
  <c r="D77"/>
  <c r="I64" i="91" l="1"/>
  <c r="B65" s="1"/>
  <c r="D65" s="1"/>
  <c r="D42" i="90"/>
  <c r="I42" s="1"/>
  <c r="I41" i="89"/>
  <c r="B40" i="86"/>
  <c r="D40" s="1"/>
  <c r="M39"/>
  <c r="D42" i="85"/>
  <c r="G45" i="84"/>
  <c r="B78" i="63"/>
  <c r="D78" s="1"/>
  <c r="I65" i="91" l="1"/>
  <c r="B66" s="1"/>
  <c r="D66" s="1"/>
  <c r="B43" i="90"/>
  <c r="B42" i="89"/>
  <c r="D42" s="1"/>
  <c r="K40" i="86"/>
  <c r="I40"/>
  <c r="G42" i="85"/>
  <c r="B46" i="84"/>
  <c r="D46" s="1"/>
  <c r="G46"/>
  <c r="G78" i="63"/>
  <c r="I66" i="91" l="1"/>
  <c r="B67" s="1"/>
  <c r="D67" s="1"/>
  <c r="D43" i="90"/>
  <c r="I43" s="1"/>
  <c r="I42" i="89"/>
  <c r="B41" i="86"/>
  <c r="D41" s="1"/>
  <c r="M40"/>
  <c r="G43" i="85"/>
  <c r="B44"/>
  <c r="D44" s="1"/>
  <c r="B47" i="84"/>
  <c r="D47" s="1"/>
  <c r="B79" i="63"/>
  <c r="D79" s="1"/>
  <c r="I67" i="91" l="1"/>
  <c r="B68" s="1"/>
  <c r="D68" s="1"/>
  <c r="B44" i="90"/>
  <c r="D44" s="1"/>
  <c r="I44" s="1"/>
  <c r="B43" i="89"/>
  <c r="D43" s="1"/>
  <c r="I41" i="86"/>
  <c r="K41"/>
  <c r="G44" i="85"/>
  <c r="G47" i="84"/>
  <c r="G79" i="63"/>
  <c r="I68" i="91" l="1"/>
  <c r="B69" s="1"/>
  <c r="D69" s="1"/>
  <c r="I43" i="89"/>
  <c r="B42" i="86"/>
  <c r="D42" s="1"/>
  <c r="M41"/>
  <c r="B45" i="85"/>
  <c r="D45" s="1"/>
  <c r="H48" i="84"/>
  <c r="H49" s="1"/>
  <c r="I48"/>
  <c r="I49" s="1"/>
  <c r="B48"/>
  <c r="D48" s="1"/>
  <c r="B80" i="63"/>
  <c r="D80" s="1"/>
  <c r="I69" i="91" l="1"/>
  <c r="B70" s="1"/>
  <c r="D70" s="1"/>
  <c r="B45" i="90"/>
  <c r="D45" s="1"/>
  <c r="I45" s="1"/>
  <c r="B44" i="89"/>
  <c r="D44" s="1"/>
  <c r="K42" i="86"/>
  <c r="I42"/>
  <c r="G45" i="85"/>
  <c r="G48" i="84"/>
  <c r="G80" i="63"/>
  <c r="B71" i="91" l="1"/>
  <c r="D71" s="1"/>
  <c r="I70"/>
  <c r="I44" i="89"/>
  <c r="B43" i="86"/>
  <c r="D43" s="1"/>
  <c r="M42"/>
  <c r="B46" i="85"/>
  <c r="D46" s="1"/>
  <c r="B49" i="84"/>
  <c r="D49" s="1"/>
  <c r="J48"/>
  <c r="J49" s="1"/>
  <c r="G49"/>
  <c r="B81" i="63"/>
  <c r="D81" s="1"/>
  <c r="I71" i="91" l="1"/>
  <c r="B72" s="1"/>
  <c r="D72" s="1"/>
  <c r="B46" i="90"/>
  <c r="D46" s="1"/>
  <c r="I46" s="1"/>
  <c r="B45" i="89"/>
  <c r="D45" s="1"/>
  <c r="K43" i="86"/>
  <c r="I43"/>
  <c r="G46" i="85"/>
  <c r="B50" i="84"/>
  <c r="D50" s="1"/>
  <c r="G50"/>
  <c r="G81" i="63"/>
  <c r="I72" i="91" l="1"/>
  <c r="B73" s="1"/>
  <c r="D73" s="1"/>
  <c r="I45" i="89"/>
  <c r="I44" i="86"/>
  <c r="B44"/>
  <c r="D44" s="1"/>
  <c r="K44"/>
  <c r="M43"/>
  <c r="B47" i="85"/>
  <c r="D47" s="1"/>
  <c r="B51" i="84"/>
  <c r="D51" s="1"/>
  <c r="G51"/>
  <c r="B83" i="63"/>
  <c r="G82"/>
  <c r="G83" s="1"/>
  <c r="D83"/>
  <c r="I73" i="91" l="1"/>
  <c r="B74" s="1"/>
  <c r="D74" s="1"/>
  <c r="B47" i="90"/>
  <c r="D47" s="1"/>
  <c r="I47" s="1"/>
  <c r="B46" i="89"/>
  <c r="D46" s="1"/>
  <c r="G47" i="85"/>
  <c r="B52" i="84"/>
  <c r="D52" s="1"/>
  <c r="B84" i="63"/>
  <c r="G84" s="1"/>
  <c r="I74" i="91" l="1"/>
  <c r="B75" s="1"/>
  <c r="D75" s="1"/>
  <c r="I46" i="89"/>
  <c r="H48" i="85"/>
  <c r="H49" s="1"/>
  <c r="I48"/>
  <c r="I49" s="1"/>
  <c r="B48"/>
  <c r="D48" s="1"/>
  <c r="G52" i="84"/>
  <c r="B53"/>
  <c r="D53" s="1"/>
  <c r="D84" i="63"/>
  <c r="B85"/>
  <c r="G85" s="1"/>
  <c r="I75" i="91" l="1"/>
  <c r="B76" s="1"/>
  <c r="D76" s="1"/>
  <c r="B48" i="90"/>
  <c r="D48" s="1"/>
  <c r="I48" s="1"/>
  <c r="B47" i="89"/>
  <c r="D47" s="1"/>
  <c r="B45" i="86"/>
  <c r="K45"/>
  <c r="M44"/>
  <c r="G48" i="85"/>
  <c r="G53" i="84"/>
  <c r="B54"/>
  <c r="D54" s="1"/>
  <c r="D85" i="63"/>
  <c r="I76" i="91" l="1"/>
  <c r="B77" s="1"/>
  <c r="D77" s="1"/>
  <c r="I47" i="89"/>
  <c r="D45" i="86"/>
  <c r="I45"/>
  <c r="J48" i="85"/>
  <c r="J49" s="1"/>
  <c r="B49"/>
  <c r="D49" s="1"/>
  <c r="G54" i="84"/>
  <c r="B55"/>
  <c r="D55" s="1"/>
  <c r="B86" i="63"/>
  <c r="G86" s="1"/>
  <c r="I77" i="91" l="1"/>
  <c r="B78" s="1"/>
  <c r="D78" s="1"/>
  <c r="B49" i="90"/>
  <c r="D49" s="1"/>
  <c r="I49" s="1"/>
  <c r="B48" i="89"/>
  <c r="D48" s="1"/>
  <c r="B46" i="86"/>
  <c r="D46" s="1"/>
  <c r="M45"/>
  <c r="G49" i="85"/>
  <c r="G55" i="84"/>
  <c r="B56" s="1"/>
  <c r="D86" i="63"/>
  <c r="I78" i="91" l="1"/>
  <c r="B79" s="1"/>
  <c r="D79" s="1"/>
  <c r="I48" i="89"/>
  <c r="I46" i="86"/>
  <c r="K46"/>
  <c r="B50" i="85"/>
  <c r="D50" s="1"/>
  <c r="D56" i="84"/>
  <c r="G56"/>
  <c r="G57" s="1"/>
  <c r="H58" s="1"/>
  <c r="B87" i="63"/>
  <c r="G87" s="1"/>
  <c r="B80" i="91" l="1"/>
  <c r="D80" s="1"/>
  <c r="I79"/>
  <c r="B50" i="90"/>
  <c r="D50" s="1"/>
  <c r="I50" s="1"/>
  <c r="B49" i="89"/>
  <c r="D49" s="1"/>
  <c r="B47" i="86"/>
  <c r="D47" s="1"/>
  <c r="M46"/>
  <c r="G50" i="85"/>
  <c r="B58" i="84"/>
  <c r="D58" s="1"/>
  <c r="G58"/>
  <c r="D87" i="63"/>
  <c r="I80" i="91" l="1"/>
  <c r="B81" s="1"/>
  <c r="D81" s="1"/>
  <c r="I49" i="89"/>
  <c r="K47" i="86"/>
  <c r="I47"/>
  <c r="B51" i="85"/>
  <c r="D51" s="1"/>
  <c r="B59" i="84"/>
  <c r="D59" s="1"/>
  <c r="I81" i="91" l="1"/>
  <c r="B82" s="1"/>
  <c r="D82" s="1"/>
  <c r="B51" i="90"/>
  <c r="D51" s="1"/>
  <c r="I51" s="1"/>
  <c r="B50" i="89"/>
  <c r="D50" s="1"/>
  <c r="B48" i="86"/>
  <c r="D48" s="1"/>
  <c r="M47"/>
  <c r="G51" i="85"/>
  <c r="G59" i="84"/>
  <c r="I82" i="91" l="1"/>
  <c r="B83" s="1"/>
  <c r="D83" s="1"/>
  <c r="I50" i="89"/>
  <c r="K48" i="86"/>
  <c r="I48"/>
  <c r="B52" i="85"/>
  <c r="D52" s="1"/>
  <c r="B60" i="84"/>
  <c r="D60" s="1"/>
  <c r="I83" i="91" l="1"/>
  <c r="B84" s="1"/>
  <c r="D84" s="1"/>
  <c r="B52" i="90"/>
  <c r="D52" s="1"/>
  <c r="I52" s="1"/>
  <c r="B51" i="89"/>
  <c r="D51" s="1"/>
  <c r="B49" i="86"/>
  <c r="D49" s="1"/>
  <c r="M48"/>
  <c r="G52" i="85"/>
  <c r="G60" i="84"/>
  <c r="I84" i="91" l="1"/>
  <c r="B85" s="1"/>
  <c r="D85" s="1"/>
  <c r="I51" i="89"/>
  <c r="K49" i="86"/>
  <c r="I49"/>
  <c r="B53" i="85"/>
  <c r="D53" s="1"/>
  <c r="B61" i="84"/>
  <c r="D61" s="1"/>
  <c r="I85" i="91" l="1"/>
  <c r="B86" s="1"/>
  <c r="D86" s="1"/>
  <c r="B53" i="90"/>
  <c r="D53" s="1"/>
  <c r="I53" s="1"/>
  <c r="B52" i="89"/>
  <c r="D52" s="1"/>
  <c r="B50" i="86"/>
  <c r="D50" s="1"/>
  <c r="M49"/>
  <c r="G53" i="85"/>
  <c r="G61" i="84"/>
  <c r="I86" i="91" l="1"/>
  <c r="B87" s="1"/>
  <c r="I52" i="89"/>
  <c r="K50" i="86"/>
  <c r="I50"/>
  <c r="B54" i="85"/>
  <c r="D54" s="1"/>
  <c r="B62" i="84"/>
  <c r="D62" s="1"/>
  <c r="D87" i="91" l="1"/>
  <c r="I87"/>
  <c r="B54" i="90"/>
  <c r="D54" s="1"/>
  <c r="I54" s="1"/>
  <c r="B53" i="89"/>
  <c r="D53" s="1"/>
  <c r="B51" i="86"/>
  <c r="D51" s="1"/>
  <c r="M50"/>
  <c r="G54" i="85"/>
  <c r="G62" i="84"/>
  <c r="B88" i="91" l="1"/>
  <c r="I53" i="89"/>
  <c r="K51" i="86"/>
  <c r="I51"/>
  <c r="B55" i="85"/>
  <c r="D55" s="1"/>
  <c r="B63" i="84"/>
  <c r="D63" s="1"/>
  <c r="D88" i="91" l="1"/>
  <c r="B89"/>
  <c r="B55" i="90"/>
  <c r="D55" s="1"/>
  <c r="I55" s="1"/>
  <c r="B54" i="89"/>
  <c r="D54" s="1"/>
  <c r="B52" i="86"/>
  <c r="D52" s="1"/>
  <c r="M51"/>
  <c r="G55" i="85"/>
  <c r="G63" i="84"/>
  <c r="D89" i="91" l="1"/>
  <c r="I88"/>
  <c r="I54" i="89"/>
  <c r="K52" i="86"/>
  <c r="I52"/>
  <c r="B56" i="85"/>
  <c r="D56" s="1"/>
  <c r="B64" i="84"/>
  <c r="D64" s="1"/>
  <c r="G64"/>
  <c r="B56" i="90" l="1"/>
  <c r="D56" s="1"/>
  <c r="I56" s="1"/>
  <c r="B55" i="89"/>
  <c r="D55" s="1"/>
  <c r="B53" i="86"/>
  <c r="D53" s="1"/>
  <c r="M52"/>
  <c r="G56" i="85"/>
  <c r="G57" s="1"/>
  <c r="B65" i="84"/>
  <c r="D65" s="1"/>
  <c r="I55" i="89" l="1"/>
  <c r="K53" i="86"/>
  <c r="I53"/>
  <c r="B58" i="85"/>
  <c r="D58" s="1"/>
  <c r="H58"/>
  <c r="G65" i="84"/>
  <c r="B66"/>
  <c r="D66" s="1"/>
  <c r="B57" i="90" l="1"/>
  <c r="D57" s="1"/>
  <c r="I57" s="1"/>
  <c r="B56" i="89"/>
  <c r="D56" s="1"/>
  <c r="B54" i="86"/>
  <c r="D54" s="1"/>
  <c r="M53"/>
  <c r="G58" i="85"/>
  <c r="G66" i="84"/>
  <c r="B67" s="1"/>
  <c r="I56" i="89" l="1"/>
  <c r="K54" i="86"/>
  <c r="I54"/>
  <c r="B59" i="85"/>
  <c r="D59" s="1"/>
  <c r="D67" i="84"/>
  <c r="G67"/>
  <c r="G68" s="1"/>
  <c r="B69" s="1"/>
  <c r="D69" s="1"/>
  <c r="B58" i="90" l="1"/>
  <c r="D58" s="1"/>
  <c r="I58" s="1"/>
  <c r="B57" i="89"/>
  <c r="D57" s="1"/>
  <c r="B55" i="86"/>
  <c r="D55" s="1"/>
  <c r="M54"/>
  <c r="G59" i="85"/>
  <c r="G69" i="84"/>
  <c r="B70"/>
  <c r="D70" s="1"/>
  <c r="I57" i="89" l="1"/>
  <c r="I55" i="86"/>
  <c r="K55"/>
  <c r="B60" i="85"/>
  <c r="D60" s="1"/>
  <c r="G70" i="84"/>
  <c r="B71"/>
  <c r="D71" s="1"/>
  <c r="B59" i="90" l="1"/>
  <c r="D59" s="1"/>
  <c r="I59" s="1"/>
  <c r="B58" i="89"/>
  <c r="D58" s="1"/>
  <c r="B56" i="86"/>
  <c r="D56" s="1"/>
  <c r="M55"/>
  <c r="G60" i="85"/>
  <c r="G71" i="84"/>
  <c r="G72" s="1"/>
  <c r="G73" s="1"/>
  <c r="G74" s="1"/>
  <c r="B75" s="1"/>
  <c r="I58" i="89" l="1"/>
  <c r="K56" i="86"/>
  <c r="I56"/>
  <c r="B61" i="85"/>
  <c r="D61" s="1"/>
  <c r="D75" i="84"/>
  <c r="G75"/>
  <c r="B76" s="1"/>
  <c r="D76" s="1"/>
  <c r="B60" i="90" l="1"/>
  <c r="D60" s="1"/>
  <c r="I60" s="1"/>
  <c r="B59" i="89"/>
  <c r="D59" s="1"/>
  <c r="B57" i="86"/>
  <c r="D57" s="1"/>
  <c r="M56"/>
  <c r="G61" i="85"/>
  <c r="G76" i="84"/>
  <c r="B77"/>
  <c r="D77" s="1"/>
  <c r="I59" i="89" l="1"/>
  <c r="K57" i="86"/>
  <c r="I57"/>
  <c r="B62" i="85"/>
  <c r="D62" s="1"/>
  <c r="G77" i="84"/>
  <c r="B78"/>
  <c r="D78" s="1"/>
  <c r="B61" i="90" l="1"/>
  <c r="D61" s="1"/>
  <c r="I61" s="1"/>
  <c r="B60" i="89"/>
  <c r="D60" s="1"/>
  <c r="B58" i="86"/>
  <c r="D58" s="1"/>
  <c r="M57"/>
  <c r="G62" i="85"/>
  <c r="G78" i="84"/>
  <c r="B79"/>
  <c r="D79" s="1"/>
  <c r="I60" i="89" l="1"/>
  <c r="I58" i="86"/>
  <c r="K58"/>
  <c r="B63" i="85"/>
  <c r="D63" s="1"/>
  <c r="G79" i="84"/>
  <c r="B62" i="90" l="1"/>
  <c r="D62" s="1"/>
  <c r="I62" s="1"/>
  <c r="B61" i="89"/>
  <c r="D61" s="1"/>
  <c r="B59" i="86"/>
  <c r="D59" s="1"/>
  <c r="M58"/>
  <c r="G63" i="85"/>
  <c r="B80" i="84"/>
  <c r="D80" s="1"/>
  <c r="I61" i="89" l="1"/>
  <c r="K59" i="86"/>
  <c r="I59"/>
  <c r="B64" i="85"/>
  <c r="D64" s="1"/>
  <c r="G80" i="84"/>
  <c r="B63" i="90" l="1"/>
  <c r="D63" s="1"/>
  <c r="I63" s="1"/>
  <c r="B62" i="89"/>
  <c r="D62" s="1"/>
  <c r="B60" i="86"/>
  <c r="D60" s="1"/>
  <c r="M59"/>
  <c r="G64" i="85"/>
  <c r="B81" i="84"/>
  <c r="D81" s="1"/>
  <c r="I62" i="89" l="1"/>
  <c r="K60" i="86"/>
  <c r="I60"/>
  <c r="B65" i="85"/>
  <c r="D65" s="1"/>
  <c r="G81" i="84"/>
  <c r="B64" i="90" l="1"/>
  <c r="D64" s="1"/>
  <c r="I64" s="1"/>
  <c r="B63" i="89"/>
  <c r="D63" s="1"/>
  <c r="I61" i="86"/>
  <c r="B61"/>
  <c r="D61" s="1"/>
  <c r="K61"/>
  <c r="M60"/>
  <c r="G65" i="85"/>
  <c r="B83" i="84"/>
  <c r="D83" s="1"/>
  <c r="G82"/>
  <c r="I63" i="89" l="1"/>
  <c r="B66" i="85"/>
  <c r="D66" s="1"/>
  <c r="G83" i="84"/>
  <c r="B65" i="90" l="1"/>
  <c r="D65" s="1"/>
  <c r="I65" s="1"/>
  <c r="B64" i="89"/>
  <c r="D64" s="1"/>
  <c r="B62" i="86"/>
  <c r="M61"/>
  <c r="G66" i="85"/>
  <c r="B84" i="84"/>
  <c r="D84" s="1"/>
  <c r="I64" i="89" l="1"/>
  <c r="D62" i="86"/>
  <c r="I62"/>
  <c r="K62"/>
  <c r="B67" i="85"/>
  <c r="D67" s="1"/>
  <c r="G84" i="84"/>
  <c r="B66" i="90" l="1"/>
  <c r="D66" s="1"/>
  <c r="I66" s="1"/>
  <c r="B65" i="89"/>
  <c r="D65" s="1"/>
  <c r="B63" i="86"/>
  <c r="D63" s="1"/>
  <c r="M62"/>
  <c r="G67" i="85"/>
  <c r="G68" s="1"/>
  <c r="B85" i="84"/>
  <c r="D85" s="1"/>
  <c r="I65" i="89" l="1"/>
  <c r="K63" i="86"/>
  <c r="I63"/>
  <c r="B69" i="85"/>
  <c r="D69" s="1"/>
  <c r="G85" i="84"/>
  <c r="B67" i="90" l="1"/>
  <c r="D67" s="1"/>
  <c r="I67" s="1"/>
  <c r="B66" i="89"/>
  <c r="D66" s="1"/>
  <c r="B64" i="86"/>
  <c r="D64" s="1"/>
  <c r="M63"/>
  <c r="G69" i="85"/>
  <c r="B86" i="84"/>
  <c r="D86" s="1"/>
  <c r="I66" i="89" l="1"/>
  <c r="I64" i="86"/>
  <c r="K64"/>
  <c r="B70" i="85"/>
  <c r="D70" s="1"/>
  <c r="G86" i="84"/>
  <c r="B68" i="90" l="1"/>
  <c r="D68" s="1"/>
  <c r="I68" s="1"/>
  <c r="B67" i="89"/>
  <c r="D67" s="1"/>
  <c r="B65" i="86"/>
  <c r="D65" s="1"/>
  <c r="M64"/>
  <c r="G70" i="85"/>
  <c r="B71" s="1"/>
  <c r="B87" i="84"/>
  <c r="I67" i="89" l="1"/>
  <c r="K65" i="86"/>
  <c r="I65"/>
  <c r="D71" i="85"/>
  <c r="G87" i="84"/>
  <c r="G88" s="1"/>
  <c r="G89" s="1"/>
  <c r="B90"/>
  <c r="B93" s="1"/>
  <c r="B94" s="1"/>
  <c r="B96" s="1"/>
  <c r="D87"/>
  <c r="D90" s="1"/>
  <c r="B69" i="90" l="1"/>
  <c r="D69" s="1"/>
  <c r="I69" s="1"/>
  <c r="B68" i="89"/>
  <c r="D68" s="1"/>
  <c r="B66" i="86"/>
  <c r="D66" s="1"/>
  <c r="M65"/>
  <c r="G71" i="85"/>
  <c r="I68" i="89" l="1"/>
  <c r="K66" i="86"/>
  <c r="I66"/>
  <c r="B67" s="1"/>
  <c r="D67" s="1"/>
  <c r="B72" i="85"/>
  <c r="D72" s="1"/>
  <c r="B70" i="90" l="1"/>
  <c r="D70" s="1"/>
  <c r="I70" s="1"/>
  <c r="B69" i="89"/>
  <c r="D69" s="1"/>
  <c r="K67" i="86"/>
  <c r="M66"/>
  <c r="I67"/>
  <c r="G72" i="85"/>
  <c r="I69" i="89" l="1"/>
  <c r="B68" i="86"/>
  <c r="D68" s="1"/>
  <c r="M67"/>
  <c r="B73" i="85"/>
  <c r="D73" s="1"/>
  <c r="B71" i="90" l="1"/>
  <c r="D71" s="1"/>
  <c r="I71" s="1"/>
  <c r="B70" i="89"/>
  <c r="D70" s="1"/>
  <c r="K68" i="86"/>
  <c r="I68"/>
  <c r="G73" i="85"/>
  <c r="I70" i="89" l="1"/>
  <c r="B69" i="86"/>
  <c r="D69" s="1"/>
  <c r="M68"/>
  <c r="B74" i="85"/>
  <c r="D74" s="1"/>
  <c r="B72" i="90" l="1"/>
  <c r="D72" s="1"/>
  <c r="I72" s="1"/>
  <c r="B71" i="89"/>
  <c r="D71" s="1"/>
  <c r="K69" i="86"/>
  <c r="I69"/>
  <c r="G74" i="85"/>
  <c r="I71" i="89" l="1"/>
  <c r="B70" i="86"/>
  <c r="D70" s="1"/>
  <c r="M69"/>
  <c r="B75" i="85"/>
  <c r="D75" s="1"/>
  <c r="B73" i="90" l="1"/>
  <c r="D73" s="1"/>
  <c r="I73" s="1"/>
  <c r="B72" i="89"/>
  <c r="D72" s="1"/>
  <c r="K70" i="86"/>
  <c r="I70"/>
  <c r="G75" i="85"/>
  <c r="I72" i="89" l="1"/>
  <c r="B71" i="86"/>
  <c r="D71" s="1"/>
  <c r="M70"/>
  <c r="B76" i="85"/>
  <c r="D76" s="1"/>
  <c r="B74" i="90" l="1"/>
  <c r="D74" s="1"/>
  <c r="I74" s="1"/>
  <c r="B73" i="89"/>
  <c r="D73" s="1"/>
  <c r="K71" i="86"/>
  <c r="I71"/>
  <c r="G76" i="85"/>
  <c r="I73" i="89" l="1"/>
  <c r="B72" i="86"/>
  <c r="D72" s="1"/>
  <c r="M71"/>
  <c r="B77" i="85"/>
  <c r="D77" s="1"/>
  <c r="B75" i="90" l="1"/>
  <c r="D75" s="1"/>
  <c r="I75" s="1"/>
  <c r="B74" i="89"/>
  <c r="D74" s="1"/>
  <c r="I72" i="86"/>
  <c r="K72"/>
  <c r="G77" i="85"/>
  <c r="I74" i="89" l="1"/>
  <c r="B73" i="86"/>
  <c r="D73" s="1"/>
  <c r="M72"/>
  <c r="B78" i="85"/>
  <c r="D78" s="1"/>
  <c r="B76" i="90" l="1"/>
  <c r="D76" s="1"/>
  <c r="I76" s="1"/>
  <c r="B75" i="89"/>
  <c r="D75" s="1"/>
  <c r="K73" i="86"/>
  <c r="I73"/>
  <c r="G78" i="85"/>
  <c r="I75" i="89" l="1"/>
  <c r="B74" i="86"/>
  <c r="D74" s="1"/>
  <c r="M73"/>
  <c r="B79" i="85"/>
  <c r="D79" s="1"/>
  <c r="B77" i="90" l="1"/>
  <c r="D77" s="1"/>
  <c r="I77" s="1"/>
  <c r="B76" i="89"/>
  <c r="D76" s="1"/>
  <c r="K74" i="86"/>
  <c r="I74"/>
  <c r="G79" i="85"/>
  <c r="I76" i="89" l="1"/>
  <c r="B75" i="86"/>
  <c r="D75" s="1"/>
  <c r="M74"/>
  <c r="B80" i="85"/>
  <c r="D80" s="1"/>
  <c r="B78" i="90" l="1"/>
  <c r="D78" s="1"/>
  <c r="I78" s="1"/>
  <c r="B77" i="89"/>
  <c r="D77" s="1"/>
  <c r="K75" i="86"/>
  <c r="I75"/>
  <c r="G80" i="85"/>
  <c r="I77" i="89" l="1"/>
  <c r="B76" i="86"/>
  <c r="D76" s="1"/>
  <c r="M75"/>
  <c r="B81" i="85"/>
  <c r="D81" s="1"/>
  <c r="B79" i="90" l="1"/>
  <c r="D79" s="1"/>
  <c r="I79" s="1"/>
  <c r="B78" i="89"/>
  <c r="D78" s="1"/>
  <c r="K76" i="86"/>
  <c r="I76"/>
  <c r="G81" i="85"/>
  <c r="I78" i="89" l="1"/>
  <c r="B77" i="86"/>
  <c r="D77" s="1"/>
  <c r="M76"/>
  <c r="G82" i="85"/>
  <c r="B83" s="1"/>
  <c r="D83" s="1"/>
  <c r="B80" i="90" l="1"/>
  <c r="D80" s="1"/>
  <c r="I80" s="1"/>
  <c r="B79" i="89"/>
  <c r="D79" s="1"/>
  <c r="K77" i="86"/>
  <c r="I77"/>
  <c r="G83" i="85"/>
  <c r="B84" s="1"/>
  <c r="I79" i="89" l="1"/>
  <c r="B78" i="86"/>
  <c r="D78" s="1"/>
  <c r="M77"/>
  <c r="D84" i="85"/>
  <c r="B81" i="90" l="1"/>
  <c r="D81" s="1"/>
  <c r="I81" s="1"/>
  <c r="B80" i="89"/>
  <c r="D80" s="1"/>
  <c r="K78" i="86"/>
  <c r="I78"/>
  <c r="G84" i="85"/>
  <c r="B85" s="1"/>
  <c r="I80" i="89" l="1"/>
  <c r="M78" i="86"/>
  <c r="B79"/>
  <c r="D79" s="1"/>
  <c r="D85" i="85"/>
  <c r="G85"/>
  <c r="B86" s="1"/>
  <c r="B82" i="90" l="1"/>
  <c r="D82" s="1"/>
  <c r="I82" s="1"/>
  <c r="B81" i="89"/>
  <c r="D81" s="1"/>
  <c r="I79" i="86"/>
  <c r="K79"/>
  <c r="G86" i="85"/>
  <c r="B87" s="1"/>
  <c r="I81" i="89" l="1"/>
  <c r="B80" i="86"/>
  <c r="D80" s="1"/>
  <c r="M79"/>
  <c r="D86" i="85"/>
  <c r="B90"/>
  <c r="B95" s="1"/>
  <c r="B98" s="1"/>
  <c r="G87"/>
  <c r="G88" s="1"/>
  <c r="G89" s="1"/>
  <c r="D87"/>
  <c r="D90" s="1"/>
  <c r="B83" i="90" l="1"/>
  <c r="D83" s="1"/>
  <c r="I83" s="1"/>
  <c r="B82" i="89"/>
  <c r="D82" s="1"/>
  <c r="K80" i="86"/>
  <c r="I80"/>
  <c r="B81"/>
  <c r="D81" s="1"/>
  <c r="I82" i="89" l="1"/>
  <c r="I81" i="86"/>
  <c r="M80"/>
  <c r="K81"/>
  <c r="B84" i="90" l="1"/>
  <c r="D84" s="1"/>
  <c r="I84" s="1"/>
  <c r="B83" i="89"/>
  <c r="D83" s="1"/>
  <c r="B82" i="86"/>
  <c r="D82" s="1"/>
  <c r="M81"/>
  <c r="I83" i="89" l="1"/>
  <c r="K82" i="86"/>
  <c r="I82"/>
  <c r="B83" s="1"/>
  <c r="D83" s="1"/>
  <c r="B85" i="90" l="1"/>
  <c r="D85" s="1"/>
  <c r="I85" s="1"/>
  <c r="B84" i="89"/>
  <c r="D84" s="1"/>
  <c r="K83" i="86"/>
  <c r="M82"/>
  <c r="I83"/>
  <c r="M83"/>
  <c r="B84"/>
  <c r="D84" s="1"/>
  <c r="I84" i="89" l="1"/>
  <c r="I84" i="86"/>
  <c r="K84"/>
  <c r="M84" s="1"/>
  <c r="B86" i="90" l="1"/>
  <c r="D86" s="1"/>
  <c r="I86" s="1"/>
  <c r="B85" i="89"/>
  <c r="D85" s="1"/>
  <c r="B85" i="86"/>
  <c r="I85" s="1"/>
  <c r="I85" i="89" l="1"/>
  <c r="K85" i="86"/>
  <c r="D85"/>
  <c r="M85"/>
  <c r="B87" i="90" l="1"/>
  <c r="D87" s="1"/>
  <c r="I87" s="1"/>
  <c r="B86" i="89"/>
  <c r="I86" s="1"/>
  <c r="B86" i="86"/>
  <c r="B87" i="89" l="1"/>
  <c r="D87" s="1"/>
  <c r="D86"/>
  <c r="D86" i="86"/>
  <c r="I86"/>
  <c r="K86"/>
  <c r="B88" i="90" l="1"/>
  <c r="I87" i="89"/>
  <c r="K87" i="86"/>
  <c r="M87" s="1"/>
  <c r="B87"/>
  <c r="M86"/>
  <c r="I87"/>
  <c r="B88"/>
  <c r="D88" s="1"/>
  <c r="D87"/>
  <c r="D89" s="1"/>
  <c r="B89"/>
  <c r="D88" i="90" l="1"/>
  <c r="I88" s="1"/>
  <c r="B89"/>
  <c r="B88" i="89"/>
  <c r="K88" i="86"/>
  <c r="I88"/>
  <c r="B93"/>
  <c r="B95" s="1"/>
  <c r="F91"/>
  <c r="D89" i="90" l="1"/>
  <c r="B93"/>
  <c r="B95" s="1"/>
  <c r="F91"/>
  <c r="D88" i="89"/>
  <c r="D89" s="1"/>
  <c r="B89"/>
  <c r="I88"/>
  <c r="M88" i="86"/>
  <c r="B105"/>
  <c r="E127"/>
  <c r="E127" i="90" l="1"/>
  <c r="B105"/>
  <c r="F91" i="89"/>
  <c r="B93"/>
  <c r="B95" s="1"/>
  <c r="E127" l="1"/>
  <c r="B105"/>
</calcChain>
</file>

<file path=xl/sharedStrings.xml><?xml version="1.0" encoding="utf-8"?>
<sst xmlns="http://schemas.openxmlformats.org/spreadsheetml/2006/main" count="827" uniqueCount="84">
  <si>
    <t>INTEREST</t>
  </si>
  <si>
    <t>OCT</t>
  </si>
  <si>
    <t>SEP</t>
  </si>
  <si>
    <t>oct</t>
  </si>
  <si>
    <t>june</t>
  </si>
  <si>
    <t>july</t>
  </si>
  <si>
    <t>aug</t>
  </si>
  <si>
    <t>may</t>
  </si>
  <si>
    <t>feb</t>
  </si>
  <si>
    <t>mar</t>
  </si>
  <si>
    <t>apr</t>
  </si>
  <si>
    <t>jul</t>
  </si>
  <si>
    <t>nov</t>
  </si>
  <si>
    <t>dec</t>
  </si>
  <si>
    <t>PADAVE</t>
  </si>
  <si>
    <t>jun</t>
  </si>
  <si>
    <t>malap</t>
  </si>
  <si>
    <t>GHUME</t>
  </si>
  <si>
    <t>Principal</t>
  </si>
  <si>
    <t>OCT PAID IN NOV</t>
  </si>
  <si>
    <t>NOV PAID IN DEC</t>
  </si>
  <si>
    <t>DEC PAID IN JAN</t>
  </si>
  <si>
    <t>JAN PAID IN FEB</t>
  </si>
  <si>
    <t>FEB PAID IN MAR</t>
  </si>
  <si>
    <t>BALANCE</t>
  </si>
  <si>
    <t>SEP PAID IN OCT</t>
  </si>
  <si>
    <t>LOAN INSTA</t>
  </si>
  <si>
    <t>SUPRIYA</t>
  </si>
  <si>
    <t>Mar Paid in Apr</t>
  </si>
  <si>
    <t>BAGWE</t>
  </si>
  <si>
    <t>BIJENDRA</t>
  </si>
  <si>
    <t>jan</t>
  </si>
  <si>
    <t>TIRLOTKAR</t>
  </si>
  <si>
    <t>mya</t>
  </si>
  <si>
    <t>BENDRE</t>
  </si>
  <si>
    <t>PAWAR D.V</t>
  </si>
  <si>
    <t>KANGUNE</t>
  </si>
  <si>
    <t>MALBARI</t>
  </si>
  <si>
    <t>Emergency Loan on Sep-2012</t>
  </si>
  <si>
    <t>BAL</t>
  </si>
  <si>
    <t>FULKUWAR</t>
  </si>
  <si>
    <t>SALVI SANDEEP</t>
  </si>
  <si>
    <t>D.V.PAWAR</t>
  </si>
  <si>
    <t>SACHIN MORE</t>
  </si>
  <si>
    <t>ANKUSH SHEMBADE</t>
  </si>
  <si>
    <t>KUMAVAT</t>
  </si>
  <si>
    <t>PATIL NITIN</t>
  </si>
  <si>
    <t>GODE A.V</t>
  </si>
  <si>
    <t>Dividend Amount Credited to Laona a/c</t>
  </si>
  <si>
    <t>Rs.10000/- Bajaja Allinaz Debited</t>
  </si>
  <si>
    <t>02.11.2010</t>
  </si>
  <si>
    <t>23.11.11</t>
  </si>
  <si>
    <t>Dividend Amount Credited to Laona a/c Rs.2300</t>
  </si>
  <si>
    <t>Share Gode-20000 &amp; Dalvi 19500 Transfer to Loan a/c</t>
  </si>
  <si>
    <t>Loan Distributed</t>
  </si>
  <si>
    <t>Interest Debited</t>
  </si>
  <si>
    <t>Total Receivable</t>
  </si>
  <si>
    <t>Bajaj Allinaz</t>
  </si>
  <si>
    <t>Loan Installmet
 Received</t>
  </si>
  <si>
    <t>Less</t>
  </si>
  <si>
    <t>Recovery From Bhalerao &amp; 
Dalvi Salary</t>
  </si>
  <si>
    <t>Total Recovery</t>
  </si>
  <si>
    <t>Net O/s  Dues 
as on 31.03.2014</t>
  </si>
  <si>
    <t>Refund Amount</t>
  </si>
  <si>
    <t>Apr-2009 to Mar-2011</t>
  </si>
  <si>
    <t>Apr-2011 to</t>
  </si>
  <si>
    <t>Refund to Bhaleraor &amp; Dalvi</t>
  </si>
  <si>
    <t>Credit to Loan a/c</t>
  </si>
  <si>
    <t>Balance amt.out of Recovery from Bhalerao &amp; Dalvi Credited to Laon a/c</t>
  </si>
  <si>
    <t>Recovery from Surety</t>
  </si>
  <si>
    <t>Received from 
Gode Salary</t>
  </si>
  <si>
    <t>Received from 
Surety</t>
  </si>
  <si>
    <t>Refund to Surety</t>
  </si>
  <si>
    <t>Gode Salary</t>
  </si>
  <si>
    <t>Total</t>
  </si>
  <si>
    <t>Share Dalvi</t>
  </si>
  <si>
    <t>Share Gode</t>
  </si>
  <si>
    <t>Loan 
Distributed</t>
  </si>
  <si>
    <t>Interest
 Debited</t>
  </si>
  <si>
    <t>Total 
Receivable</t>
  </si>
  <si>
    <t>Loan Balance  as on 30.09.2014</t>
  </si>
  <si>
    <t>Bajaj 
Allinaz</t>
  </si>
  <si>
    <t>Any Other Addion in Loan</t>
  </si>
  <si>
    <t>Received from 
Borrower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</si>
</sst>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name val="Rockwell"/>
      <family val="1"/>
    </font>
    <font>
      <sz val="11"/>
      <name val="Rockwell"/>
      <family val="1"/>
    </font>
    <font>
      <sz val="11"/>
      <color rgb="FFFF0000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Fill="1" applyBorder="1"/>
    <xf numFmtId="0" fontId="0" fillId="2" borderId="1" xfId="0" applyFill="1" applyBorder="1"/>
    <xf numFmtId="17" fontId="0" fillId="0" borderId="0" xfId="0" applyNumberFormat="1"/>
    <xf numFmtId="0" fontId="3" fillId="0" borderId="1" xfId="0" applyFont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0" fillId="0" borderId="3" xfId="0" applyBorder="1"/>
    <xf numFmtId="0" fontId="2" fillId="0" borderId="3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/>
    <xf numFmtId="9" fontId="0" fillId="0" borderId="1" xfId="0" applyNumberFormat="1" applyBorder="1"/>
    <xf numFmtId="2" fontId="0" fillId="0" borderId="1" xfId="0" applyNumberFormat="1" applyBorder="1"/>
    <xf numFmtId="2" fontId="0" fillId="0" borderId="0" xfId="0" applyNumberFormat="1"/>
    <xf numFmtId="10" fontId="0" fillId="0" borderId="1" xfId="0" applyNumberFormat="1" applyBorder="1"/>
    <xf numFmtId="2" fontId="0" fillId="3" borderId="1" xfId="0" applyNumberFormat="1" applyFill="1" applyBorder="1"/>
    <xf numFmtId="9" fontId="0" fillId="3" borderId="1" xfId="0" applyNumberFormat="1" applyFill="1" applyBorder="1"/>
    <xf numFmtId="0" fontId="3" fillId="0" borderId="0" xfId="0" applyFont="1"/>
    <xf numFmtId="0" fontId="0" fillId="0" borderId="1" xfId="0" applyBorder="1" applyAlignment="1">
      <alignment horizontal="right"/>
    </xf>
    <xf numFmtId="17" fontId="0" fillId="0" borderId="1" xfId="0" applyNumberFormat="1" applyBorder="1" applyAlignment="1">
      <alignment horizontal="right"/>
    </xf>
    <xf numFmtId="17" fontId="0" fillId="3" borderId="1" xfId="0" applyNumberFormat="1" applyFill="1" applyBorder="1" applyAlignment="1">
      <alignment horizontal="right"/>
    </xf>
    <xf numFmtId="17" fontId="3" fillId="0" borderId="1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7" fontId="0" fillId="2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10" fontId="0" fillId="3" borderId="1" xfId="0" applyNumberFormat="1" applyFill="1" applyBorder="1"/>
    <xf numFmtId="2" fontId="0" fillId="0" borderId="1" xfId="0" applyNumberFormat="1" applyFill="1" applyBorder="1"/>
    <xf numFmtId="10" fontId="0" fillId="0" borderId="1" xfId="0" applyNumberFormat="1" applyFill="1" applyBorder="1"/>
    <xf numFmtId="2" fontId="2" fillId="0" borderId="1" xfId="0" applyNumberFormat="1" applyFont="1" applyFill="1" applyBorder="1"/>
    <xf numFmtId="2" fontId="0" fillId="0" borderId="0" xfId="0" applyNumberFormat="1" applyFill="1" applyBorder="1"/>
    <xf numFmtId="0" fontId="0" fillId="3" borderId="0" xfId="0" applyFill="1"/>
    <xf numFmtId="2" fontId="0" fillId="3" borderId="0" xfId="0" applyNumberFormat="1" applyFill="1"/>
    <xf numFmtId="17" fontId="3" fillId="3" borderId="1" xfId="0" applyNumberFormat="1" applyFont="1" applyFill="1" applyBorder="1" applyAlignment="1">
      <alignment horizontal="right"/>
    </xf>
    <xf numFmtId="0" fontId="3" fillId="3" borderId="0" xfId="0" applyFont="1" applyFill="1"/>
    <xf numFmtId="2" fontId="0" fillId="3" borderId="0" xfId="0" applyNumberFormat="1" applyFill="1" applyBorder="1"/>
    <xf numFmtId="9" fontId="0" fillId="0" borderId="1" xfId="0" applyNumberFormat="1" applyFill="1" applyBorder="1"/>
    <xf numFmtId="0" fontId="4" fillId="0" borderId="1" xfId="0" applyFont="1" applyBorder="1"/>
    <xf numFmtId="0" fontId="4" fillId="3" borderId="1" xfId="0" applyFont="1" applyFill="1" applyBorder="1"/>
    <xf numFmtId="2" fontId="4" fillId="3" borderId="1" xfId="0" applyNumberFormat="1" applyFont="1" applyFill="1" applyBorder="1"/>
    <xf numFmtId="0" fontId="4" fillId="0" borderId="2" xfId="0" applyFont="1" applyFill="1" applyBorder="1"/>
    <xf numFmtId="0" fontId="4" fillId="0" borderId="0" xfId="0" applyFont="1"/>
    <xf numFmtId="2" fontId="4" fillId="0" borderId="1" xfId="0" applyNumberFormat="1" applyFont="1" applyBorder="1"/>
    <xf numFmtId="0" fontId="4" fillId="0" borderId="1" xfId="0" applyFont="1" applyFill="1" applyBorder="1"/>
    <xf numFmtId="2" fontId="4" fillId="0" borderId="1" xfId="0" applyNumberFormat="1" applyFont="1" applyFill="1" applyBorder="1"/>
    <xf numFmtId="2" fontId="5" fillId="3" borderId="1" xfId="0" applyNumberFormat="1" applyFont="1" applyFill="1" applyBorder="1"/>
    <xf numFmtId="2" fontId="5" fillId="0" borderId="1" xfId="0" applyNumberFormat="1" applyFont="1" applyFill="1" applyBorder="1"/>
    <xf numFmtId="0" fontId="4" fillId="3" borderId="2" xfId="0" applyFont="1" applyFill="1" applyBorder="1"/>
    <xf numFmtId="0" fontId="4" fillId="3" borderId="0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0" fontId="5" fillId="0" borderId="0" xfId="0" applyFont="1" applyAlignment="1">
      <alignment horizontal="center"/>
    </xf>
    <xf numFmtId="0" fontId="4" fillId="2" borderId="1" xfId="0" applyFont="1" applyFill="1" applyBorder="1"/>
    <xf numFmtId="0" fontId="4" fillId="0" borderId="3" xfId="0" applyFont="1" applyBorder="1"/>
    <xf numFmtId="0" fontId="5" fillId="0" borderId="3" xfId="0" applyFont="1" applyBorder="1"/>
    <xf numFmtId="2" fontId="0" fillId="0" borderId="0" xfId="0" applyNumberFormat="1" applyBorder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Alignment="1">
      <alignment horizontal="center"/>
    </xf>
    <xf numFmtId="9" fontId="7" fillId="0" borderId="1" xfId="0" applyNumberFormat="1" applyFont="1" applyBorder="1"/>
    <xf numFmtId="17" fontId="7" fillId="3" borderId="1" xfId="0" applyNumberFormat="1" applyFont="1" applyFill="1" applyBorder="1" applyAlignment="1">
      <alignment horizontal="center"/>
    </xf>
    <xf numFmtId="2" fontId="7" fillId="3" borderId="1" xfId="0" applyNumberFormat="1" applyFont="1" applyFill="1" applyBorder="1"/>
    <xf numFmtId="9" fontId="7" fillId="3" borderId="1" xfId="0" applyNumberFormat="1" applyFont="1" applyFill="1" applyBorder="1"/>
    <xf numFmtId="0" fontId="7" fillId="3" borderId="0" xfId="0" applyFont="1" applyFill="1"/>
    <xf numFmtId="2" fontId="7" fillId="0" borderId="1" xfId="0" applyNumberFormat="1" applyFont="1" applyFill="1" applyBorder="1"/>
    <xf numFmtId="9" fontId="7" fillId="0" borderId="1" xfId="0" applyNumberFormat="1" applyFont="1" applyFill="1" applyBorder="1"/>
    <xf numFmtId="17" fontId="7" fillId="0" borderId="1" xfId="0" applyNumberFormat="1" applyFont="1" applyBorder="1" applyAlignment="1">
      <alignment horizontal="center"/>
    </xf>
    <xf numFmtId="2" fontId="7" fillId="0" borderId="0" xfId="0" applyNumberFormat="1" applyFont="1"/>
    <xf numFmtId="2" fontId="7" fillId="3" borderId="0" xfId="0" applyNumberFormat="1" applyFont="1" applyFill="1"/>
    <xf numFmtId="10" fontId="7" fillId="3" borderId="1" xfId="0" applyNumberFormat="1" applyFont="1" applyFill="1" applyBorder="1"/>
    <xf numFmtId="10" fontId="7" fillId="0" borderId="1" xfId="0" applyNumberFormat="1" applyFont="1" applyFill="1" applyBorder="1"/>
    <xf numFmtId="0" fontId="6" fillId="0" borderId="0" xfId="0" applyFont="1"/>
    <xf numFmtId="2" fontId="7" fillId="0" borderId="1" xfId="0" applyNumberFormat="1" applyFont="1" applyBorder="1"/>
    <xf numFmtId="2" fontId="7" fillId="3" borderId="0" xfId="0" applyNumberFormat="1" applyFont="1" applyFill="1" applyBorder="1"/>
    <xf numFmtId="2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2" fontId="7" fillId="0" borderId="0" xfId="0" applyNumberFormat="1" applyFont="1" applyBorder="1"/>
    <xf numFmtId="0" fontId="7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7" fontId="7" fillId="0" borderId="0" xfId="0" applyNumberFormat="1" applyFont="1"/>
    <xf numFmtId="17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7" fillId="0" borderId="3" xfId="0" applyFont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/>
    <xf numFmtId="0" fontId="7" fillId="3" borderId="1" xfId="0" applyFont="1" applyFill="1" applyBorder="1"/>
    <xf numFmtId="2" fontId="6" fillId="3" borderId="1" xfId="0" applyNumberFormat="1" applyFont="1" applyFill="1" applyBorder="1"/>
    <xf numFmtId="2" fontId="6" fillId="0" borderId="1" xfId="0" applyNumberFormat="1" applyFont="1" applyFill="1" applyBorder="1"/>
    <xf numFmtId="0" fontId="7" fillId="3" borderId="2" xfId="0" applyFont="1" applyFill="1" applyBorder="1"/>
    <xf numFmtId="0" fontId="7" fillId="3" borderId="0" xfId="0" applyFont="1" applyFill="1" applyBorder="1"/>
    <xf numFmtId="0" fontId="7" fillId="0" borderId="0" xfId="0" applyFont="1" applyFill="1" applyBorder="1"/>
    <xf numFmtId="0" fontId="6" fillId="0" borderId="3" xfId="0" applyFont="1" applyBorder="1"/>
    <xf numFmtId="17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/>
    <xf numFmtId="0" fontId="6" fillId="3" borderId="1" xfId="0" applyFont="1" applyFill="1" applyBorder="1"/>
    <xf numFmtId="0" fontId="7" fillId="4" borderId="1" xfId="0" applyFont="1" applyFill="1" applyBorder="1"/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2" fontId="8" fillId="0" borderId="1" xfId="0" applyNumberFormat="1" applyFont="1" applyFill="1" applyBorder="1"/>
    <xf numFmtId="17" fontId="6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M499"/>
  <sheetViews>
    <sheetView topLeftCell="A82" workbookViewId="0">
      <selection activeCell="A95" sqref="A95"/>
    </sheetView>
  </sheetViews>
  <sheetFormatPr defaultRowHeight="12.75"/>
  <cols>
    <col min="1" max="1" width="17.85546875" style="29" customWidth="1"/>
    <col min="2" max="2" width="10.7109375" customWidth="1"/>
    <col min="3" max="3" width="8.7109375" customWidth="1"/>
    <col min="4" max="4" width="9.85546875" customWidth="1"/>
    <col min="5" max="5" width="12.140625" customWidth="1"/>
    <col min="6" max="6" width="10" customWidth="1"/>
    <col min="7" max="8" width="9.5703125" bestFit="1" customWidth="1"/>
  </cols>
  <sheetData>
    <row r="1" spans="1:8" ht="25.5" customHeight="1">
      <c r="A1" s="117" t="s">
        <v>47</v>
      </c>
      <c r="B1" s="117"/>
      <c r="C1" s="117"/>
      <c r="D1" s="117"/>
      <c r="E1" s="117"/>
      <c r="F1" s="117"/>
      <c r="G1" s="117"/>
      <c r="H1" s="117"/>
    </row>
    <row r="2" spans="1:8">
      <c r="A2" s="24"/>
      <c r="B2" s="3"/>
      <c r="C2" s="3"/>
      <c r="D2" s="3"/>
      <c r="E2" s="3"/>
      <c r="F2" s="3"/>
      <c r="G2" s="3"/>
      <c r="H2" s="2"/>
    </row>
    <row r="3" spans="1:8">
      <c r="A3" s="24"/>
      <c r="B3" s="3" t="s">
        <v>0</v>
      </c>
      <c r="C3" s="3"/>
      <c r="D3" s="3"/>
      <c r="E3" s="3" t="s">
        <v>26</v>
      </c>
      <c r="F3" s="3"/>
      <c r="G3" s="3" t="s">
        <v>24</v>
      </c>
    </row>
    <row r="4" spans="1:8">
      <c r="A4" s="24"/>
      <c r="B4" s="17"/>
      <c r="C4" s="17">
        <v>0.13</v>
      </c>
      <c r="D4" s="3"/>
      <c r="E4" s="3"/>
      <c r="F4" s="3"/>
      <c r="G4" s="3">
        <v>200000</v>
      </c>
    </row>
    <row r="5" spans="1:8">
      <c r="A5" s="25">
        <v>39356</v>
      </c>
      <c r="B5" s="18">
        <f>(G4*C4/12)</f>
        <v>2166.6666666666665</v>
      </c>
      <c r="C5" s="17">
        <v>0.13</v>
      </c>
      <c r="D5" s="18">
        <f>E5-B5</f>
        <v>1473.3333333333335</v>
      </c>
      <c r="E5" s="3">
        <v>3640</v>
      </c>
      <c r="F5" s="3"/>
      <c r="G5" s="18">
        <f>+G4+B5-E5</f>
        <v>198526.66666666666</v>
      </c>
    </row>
    <row r="6" spans="1:8">
      <c r="A6" s="25">
        <v>39387</v>
      </c>
      <c r="B6" s="18">
        <f>(G5*C5/12)</f>
        <v>2150.7055555555557</v>
      </c>
      <c r="C6" s="17">
        <v>0.13</v>
      </c>
      <c r="D6" s="18">
        <f t="shared" ref="D6:D44" si="0">E6-B6</f>
        <v>1489.2944444444443</v>
      </c>
      <c r="E6" s="3">
        <v>3640</v>
      </c>
      <c r="F6" s="3"/>
      <c r="G6" s="18">
        <f>+G5+B6-E6</f>
        <v>197037.37222222221</v>
      </c>
    </row>
    <row r="7" spans="1:8">
      <c r="A7" s="25">
        <v>39417</v>
      </c>
      <c r="B7" s="18">
        <f>(G6*C6/12)</f>
        <v>2134.5715324074076</v>
      </c>
      <c r="C7" s="17">
        <v>0.13</v>
      </c>
      <c r="D7" s="18">
        <f t="shared" si="0"/>
        <v>1505.4284675925924</v>
      </c>
      <c r="E7" s="3">
        <v>3640</v>
      </c>
      <c r="F7" s="3"/>
      <c r="G7" s="18">
        <f>+G6+B7-E7</f>
        <v>195531.94375462961</v>
      </c>
    </row>
    <row r="8" spans="1:8">
      <c r="A8" s="25">
        <v>39448</v>
      </c>
      <c r="B8" s="18">
        <f>(G7*C7/12)</f>
        <v>2118.2627240084876</v>
      </c>
      <c r="C8" s="17">
        <v>0.13</v>
      </c>
      <c r="D8" s="18">
        <f t="shared" si="0"/>
        <v>1521.7372759915124</v>
      </c>
      <c r="E8" s="3">
        <v>3640</v>
      </c>
      <c r="F8" s="3"/>
      <c r="G8" s="18">
        <f>+G7+B8-E8+0.079+0.71</f>
        <v>194010.9954786381</v>
      </c>
    </row>
    <row r="9" spans="1:8">
      <c r="A9" s="25">
        <v>39479</v>
      </c>
      <c r="B9">
        <v>0</v>
      </c>
      <c r="D9" s="18">
        <f t="shared" si="0"/>
        <v>0</v>
      </c>
      <c r="E9" s="4">
        <v>0</v>
      </c>
      <c r="G9" s="18">
        <f t="shared" ref="G9:G20" si="1">+G8+B9-E9</f>
        <v>194010.9954786381</v>
      </c>
      <c r="H9" s="19"/>
    </row>
    <row r="10" spans="1:8">
      <c r="A10" s="26">
        <v>39508</v>
      </c>
      <c r="D10" s="18">
        <f t="shared" si="0"/>
        <v>0</v>
      </c>
      <c r="G10" s="18">
        <f t="shared" si="1"/>
        <v>194010.9954786381</v>
      </c>
      <c r="H10" s="19"/>
    </row>
    <row r="11" spans="1:8">
      <c r="A11" s="25">
        <v>39539</v>
      </c>
      <c r="B11" s="18"/>
      <c r="C11" s="17"/>
      <c r="D11" s="18">
        <f t="shared" si="0"/>
        <v>0</v>
      </c>
      <c r="E11" s="3"/>
      <c r="F11" s="3"/>
      <c r="G11" s="18">
        <f t="shared" si="1"/>
        <v>194010.9954786381</v>
      </c>
      <c r="H11" s="19"/>
    </row>
    <row r="12" spans="1:8">
      <c r="A12" s="25">
        <v>39569</v>
      </c>
      <c r="B12" s="18"/>
      <c r="C12" s="17"/>
      <c r="D12" s="18">
        <f t="shared" si="0"/>
        <v>0</v>
      </c>
      <c r="E12" s="3"/>
      <c r="F12" s="3"/>
      <c r="G12" s="18">
        <f t="shared" si="1"/>
        <v>194010.9954786381</v>
      </c>
      <c r="H12" s="19"/>
    </row>
    <row r="13" spans="1:8">
      <c r="A13" s="25">
        <v>39600</v>
      </c>
      <c r="B13" s="18"/>
      <c r="C13" s="17"/>
      <c r="D13" s="18">
        <f t="shared" si="0"/>
        <v>0</v>
      </c>
      <c r="E13" s="3"/>
      <c r="F13" s="3"/>
      <c r="G13" s="18">
        <f t="shared" si="1"/>
        <v>194010.9954786381</v>
      </c>
      <c r="H13" s="19"/>
    </row>
    <row r="14" spans="1:8">
      <c r="A14" s="25">
        <v>39630</v>
      </c>
      <c r="B14" s="18"/>
      <c r="C14" s="17"/>
      <c r="D14" s="18">
        <f t="shared" si="0"/>
        <v>0</v>
      </c>
      <c r="E14" s="3"/>
      <c r="F14" s="3"/>
      <c r="G14" s="18">
        <f t="shared" si="1"/>
        <v>194010.9954786381</v>
      </c>
      <c r="H14" s="19"/>
    </row>
    <row r="15" spans="1:8">
      <c r="A15" s="25">
        <v>39661</v>
      </c>
      <c r="B15" s="18"/>
      <c r="C15" s="17"/>
      <c r="D15" s="18">
        <f t="shared" si="0"/>
        <v>0</v>
      </c>
      <c r="E15" s="3"/>
      <c r="F15" s="3"/>
      <c r="G15" s="18">
        <f t="shared" si="1"/>
        <v>194010.9954786381</v>
      </c>
      <c r="H15" s="19"/>
    </row>
    <row r="16" spans="1:8">
      <c r="A16" s="25">
        <v>39692</v>
      </c>
      <c r="B16" s="18"/>
      <c r="C16" s="17"/>
      <c r="D16" s="18">
        <f t="shared" si="0"/>
        <v>0</v>
      </c>
      <c r="E16" s="3"/>
      <c r="F16" s="3"/>
      <c r="G16" s="18">
        <f t="shared" si="1"/>
        <v>194010.9954786381</v>
      </c>
      <c r="H16" s="19"/>
    </row>
    <row r="17" spans="1:8">
      <c r="A17" s="25">
        <v>39722</v>
      </c>
      <c r="B17" s="18"/>
      <c r="C17" s="17"/>
      <c r="D17" s="18">
        <f t="shared" si="0"/>
        <v>0</v>
      </c>
      <c r="E17" s="3"/>
      <c r="F17" s="3"/>
      <c r="G17" s="18">
        <f t="shared" si="1"/>
        <v>194010.9954786381</v>
      </c>
      <c r="H17" s="19"/>
    </row>
    <row r="18" spans="1:8">
      <c r="A18" s="25">
        <v>39753</v>
      </c>
      <c r="B18" s="18"/>
      <c r="C18" s="17"/>
      <c r="D18" s="18">
        <f t="shared" si="0"/>
        <v>0</v>
      </c>
      <c r="E18" s="3"/>
      <c r="F18" s="3"/>
      <c r="G18" s="18">
        <f t="shared" si="1"/>
        <v>194010.9954786381</v>
      </c>
      <c r="H18" s="19"/>
    </row>
    <row r="19" spans="1:8">
      <c r="A19" s="25">
        <v>39783</v>
      </c>
      <c r="B19" s="18"/>
      <c r="C19" s="17"/>
      <c r="D19" s="18">
        <f t="shared" si="0"/>
        <v>0</v>
      </c>
      <c r="E19" s="3"/>
      <c r="F19" s="3"/>
      <c r="G19" s="18">
        <f t="shared" si="1"/>
        <v>194010.9954786381</v>
      </c>
      <c r="H19" s="19"/>
    </row>
    <row r="20" spans="1:8">
      <c r="A20" s="25">
        <v>39814</v>
      </c>
      <c r="B20" s="18"/>
      <c r="C20" s="17"/>
      <c r="D20" s="18">
        <f t="shared" si="0"/>
        <v>0</v>
      </c>
      <c r="E20" s="3"/>
      <c r="F20" s="3"/>
      <c r="G20" s="18">
        <f t="shared" si="1"/>
        <v>194010.9954786381</v>
      </c>
      <c r="H20" s="19"/>
    </row>
    <row r="21" spans="1:8">
      <c r="A21" s="25">
        <v>39845</v>
      </c>
      <c r="B21" s="18">
        <f>ROUND(G8*C8/12,0)</f>
        <v>2102</v>
      </c>
      <c r="C21" s="17">
        <v>0.13</v>
      </c>
      <c r="D21" s="18">
        <f t="shared" si="0"/>
        <v>1538</v>
      </c>
      <c r="E21" s="3">
        <v>3640</v>
      </c>
      <c r="F21" s="3"/>
      <c r="G21" s="18">
        <f>+G20+B21-E21</f>
        <v>192472.9954786381</v>
      </c>
      <c r="H21" s="19"/>
    </row>
    <row r="22" spans="1:8">
      <c r="A22" s="26">
        <v>39873</v>
      </c>
      <c r="B22" s="21">
        <f>ROUND(G21*C21/12,0)</f>
        <v>2085</v>
      </c>
      <c r="C22" s="22">
        <v>0.13</v>
      </c>
      <c r="D22" s="18">
        <f t="shared" si="0"/>
        <v>1555</v>
      </c>
      <c r="E22" s="16">
        <v>3640</v>
      </c>
      <c r="F22" s="16"/>
      <c r="G22" s="21">
        <f>+G21+B22-E22</f>
        <v>190917.9954786381</v>
      </c>
      <c r="H22" s="19"/>
    </row>
    <row r="23" spans="1:8">
      <c r="A23" s="25">
        <v>39904</v>
      </c>
      <c r="B23" s="18">
        <f>ROUND(G22*C23/12,0)</f>
        <v>2148</v>
      </c>
      <c r="C23" s="20">
        <v>0.13500000000000001</v>
      </c>
      <c r="D23" s="18">
        <f t="shared" si="0"/>
        <v>1492</v>
      </c>
      <c r="E23" s="3">
        <v>3640</v>
      </c>
      <c r="F23" s="3"/>
      <c r="G23" s="18">
        <f>+G22+B23-E23</f>
        <v>189425.9954786381</v>
      </c>
      <c r="H23" s="19"/>
    </row>
    <row r="24" spans="1:8">
      <c r="A24" s="25">
        <v>39934</v>
      </c>
      <c r="B24" s="18">
        <f t="shared" ref="B24:B25" si="2">ROUND(G23*C24/12,0)</f>
        <v>2131</v>
      </c>
      <c r="C24" s="20">
        <v>0.13500000000000001</v>
      </c>
      <c r="D24" s="18">
        <f t="shared" si="0"/>
        <v>1509</v>
      </c>
      <c r="E24" s="3">
        <v>3640</v>
      </c>
      <c r="F24" s="3"/>
      <c r="G24" s="18">
        <f t="shared" ref="G24:G25" si="3">+G23+B24-E24</f>
        <v>187916.9954786381</v>
      </c>
      <c r="H24">
        <f>+G22*13.5%</f>
        <v>25773.929389616143</v>
      </c>
    </row>
    <row r="25" spans="1:8">
      <c r="A25" s="25">
        <v>39965</v>
      </c>
      <c r="B25" s="18">
        <f t="shared" si="2"/>
        <v>2114</v>
      </c>
      <c r="C25" s="20">
        <v>0.13500000000000001</v>
      </c>
      <c r="D25" s="18">
        <f t="shared" si="0"/>
        <v>1526</v>
      </c>
      <c r="E25" s="3">
        <v>3640</v>
      </c>
      <c r="F25" s="3"/>
      <c r="G25" s="18">
        <f t="shared" si="3"/>
        <v>186390.9954786381</v>
      </c>
      <c r="H25">
        <f>+H24/12</f>
        <v>2147.8274491346788</v>
      </c>
    </row>
    <row r="26" spans="1:8">
      <c r="A26" s="25">
        <v>39995</v>
      </c>
      <c r="B26" s="18">
        <v>0</v>
      </c>
      <c r="C26" s="20">
        <v>0.13500000000000001</v>
      </c>
      <c r="D26" s="18">
        <f t="shared" si="0"/>
        <v>0</v>
      </c>
      <c r="E26" s="3">
        <v>0</v>
      </c>
      <c r="F26" s="3"/>
      <c r="G26" s="18">
        <f t="shared" ref="G26:G42" si="4">+G25+B26-E26</f>
        <v>186390.9954786381</v>
      </c>
    </row>
    <row r="27" spans="1:8">
      <c r="A27" s="25">
        <v>40026</v>
      </c>
      <c r="B27" s="18">
        <v>0</v>
      </c>
      <c r="C27" s="20">
        <v>0.13500000000000001</v>
      </c>
      <c r="D27" s="18">
        <f t="shared" si="0"/>
        <v>0</v>
      </c>
      <c r="E27" s="3">
        <v>0</v>
      </c>
      <c r="F27" s="3"/>
      <c r="G27" s="18">
        <f t="shared" si="4"/>
        <v>186390.9954786381</v>
      </c>
    </row>
    <row r="28" spans="1:8">
      <c r="A28" s="25">
        <v>40057</v>
      </c>
      <c r="B28" s="18">
        <v>936</v>
      </c>
      <c r="C28" s="3"/>
      <c r="D28" s="18">
        <f t="shared" si="0"/>
        <v>0</v>
      </c>
      <c r="E28" s="3">
        <v>936</v>
      </c>
      <c r="F28" s="3"/>
      <c r="G28" s="18">
        <f t="shared" si="4"/>
        <v>186390.9954786381</v>
      </c>
    </row>
    <row r="29" spans="1:8">
      <c r="A29" s="25">
        <v>40087</v>
      </c>
      <c r="B29" s="3">
        <v>0</v>
      </c>
      <c r="C29" s="3">
        <v>0</v>
      </c>
      <c r="D29" s="18">
        <f t="shared" si="0"/>
        <v>0</v>
      </c>
      <c r="E29" s="3">
        <v>0</v>
      </c>
      <c r="F29" s="3"/>
      <c r="G29" s="18">
        <f t="shared" si="4"/>
        <v>186390.9954786381</v>
      </c>
      <c r="H29" s="1" t="s">
        <v>48</v>
      </c>
    </row>
    <row r="30" spans="1:8">
      <c r="A30" s="25">
        <v>40118</v>
      </c>
      <c r="B30" s="3">
        <v>0</v>
      </c>
      <c r="C30" s="3">
        <v>0</v>
      </c>
      <c r="D30" s="18">
        <f t="shared" si="0"/>
        <v>0</v>
      </c>
      <c r="E30" s="3">
        <v>0</v>
      </c>
      <c r="F30" s="3"/>
      <c r="G30" s="18">
        <f t="shared" si="4"/>
        <v>186390.9954786381</v>
      </c>
    </row>
    <row r="31" spans="1:8">
      <c r="A31" s="25">
        <v>40148</v>
      </c>
      <c r="B31" s="3">
        <v>0</v>
      </c>
      <c r="C31" s="3">
        <v>0</v>
      </c>
      <c r="D31" s="18">
        <f t="shared" si="0"/>
        <v>0</v>
      </c>
      <c r="E31" s="3">
        <v>0</v>
      </c>
      <c r="F31" s="3"/>
      <c r="G31" s="18">
        <f t="shared" si="4"/>
        <v>186390.9954786381</v>
      </c>
    </row>
    <row r="32" spans="1:8">
      <c r="A32" s="25">
        <v>40179</v>
      </c>
      <c r="B32" s="3">
        <v>0</v>
      </c>
      <c r="C32" s="3">
        <v>0</v>
      </c>
      <c r="D32" s="18">
        <f t="shared" si="0"/>
        <v>0</v>
      </c>
      <c r="E32" s="3">
        <v>0</v>
      </c>
      <c r="F32" s="3"/>
      <c r="G32" s="18">
        <f t="shared" si="4"/>
        <v>186390.9954786381</v>
      </c>
    </row>
    <row r="33" spans="1:10">
      <c r="A33" s="25">
        <v>40210</v>
      </c>
      <c r="B33" s="3">
        <v>0</v>
      </c>
      <c r="C33" s="3">
        <v>0</v>
      </c>
      <c r="D33" s="18">
        <f t="shared" si="0"/>
        <v>0</v>
      </c>
      <c r="E33" s="3">
        <v>0</v>
      </c>
      <c r="F33" s="3"/>
      <c r="G33" s="18">
        <f t="shared" si="4"/>
        <v>186390.9954786381</v>
      </c>
    </row>
    <row r="34" spans="1:10">
      <c r="A34" s="26">
        <v>40238</v>
      </c>
      <c r="B34" s="16">
        <v>0</v>
      </c>
      <c r="C34" s="16">
        <v>0</v>
      </c>
      <c r="D34" s="18">
        <f t="shared" si="0"/>
        <v>0</v>
      </c>
      <c r="E34" s="16">
        <v>0</v>
      </c>
      <c r="F34" s="16"/>
      <c r="G34" s="21">
        <f t="shared" si="4"/>
        <v>186390.9954786381</v>
      </c>
    </row>
    <row r="35" spans="1:10">
      <c r="A35" s="25">
        <v>40269</v>
      </c>
      <c r="B35" s="3">
        <v>2097</v>
      </c>
      <c r="C35" s="3">
        <v>0</v>
      </c>
      <c r="D35" s="18">
        <f t="shared" si="0"/>
        <v>-2097</v>
      </c>
      <c r="E35" s="3">
        <v>0</v>
      </c>
      <c r="F35" s="3"/>
      <c r="G35" s="18">
        <f t="shared" si="4"/>
        <v>188487.9954786381</v>
      </c>
    </row>
    <row r="36" spans="1:10">
      <c r="A36" s="25">
        <v>40299</v>
      </c>
      <c r="B36" s="3">
        <v>0</v>
      </c>
      <c r="C36" s="3">
        <v>0</v>
      </c>
      <c r="D36" s="18">
        <f t="shared" si="0"/>
        <v>0</v>
      </c>
      <c r="E36" s="3">
        <v>0</v>
      </c>
      <c r="F36" s="3"/>
      <c r="G36" s="18">
        <f t="shared" si="4"/>
        <v>188487.9954786381</v>
      </c>
    </row>
    <row r="37" spans="1:10">
      <c r="A37" s="25">
        <v>40330</v>
      </c>
      <c r="B37" s="3">
        <v>0</v>
      </c>
      <c r="C37" s="3">
        <v>0</v>
      </c>
      <c r="D37" s="18">
        <f t="shared" si="0"/>
        <v>0</v>
      </c>
      <c r="E37" s="3">
        <v>0</v>
      </c>
      <c r="F37" s="3"/>
      <c r="G37" s="18">
        <f t="shared" si="4"/>
        <v>188487.9954786381</v>
      </c>
    </row>
    <row r="38" spans="1:10">
      <c r="A38" s="25">
        <v>40360</v>
      </c>
      <c r="B38" s="3">
        <v>0</v>
      </c>
      <c r="C38" s="3">
        <v>0</v>
      </c>
      <c r="D38" s="18">
        <f t="shared" si="0"/>
        <v>0</v>
      </c>
      <c r="E38" s="3">
        <v>0</v>
      </c>
      <c r="F38" s="3"/>
      <c r="G38" s="18">
        <f t="shared" si="4"/>
        <v>188487.9954786381</v>
      </c>
    </row>
    <row r="39" spans="1:10">
      <c r="A39" s="25">
        <v>40391</v>
      </c>
      <c r="B39" s="3">
        <v>0</v>
      </c>
      <c r="C39" s="3">
        <v>0</v>
      </c>
      <c r="D39" s="18">
        <f t="shared" si="0"/>
        <v>0</v>
      </c>
      <c r="E39" s="3">
        <v>0</v>
      </c>
      <c r="F39" s="3"/>
      <c r="G39" s="18">
        <f t="shared" si="4"/>
        <v>188487.9954786381</v>
      </c>
    </row>
    <row r="40" spans="1:10">
      <c r="A40" s="25">
        <v>40422</v>
      </c>
      <c r="B40" s="3"/>
      <c r="C40" s="3"/>
      <c r="D40" s="18">
        <f t="shared" si="0"/>
        <v>1295</v>
      </c>
      <c r="E40" s="3">
        <v>1295</v>
      </c>
      <c r="F40" s="3"/>
      <c r="G40" s="18">
        <f t="shared" si="4"/>
        <v>187192.9954786381</v>
      </c>
    </row>
    <row r="41" spans="1:10">
      <c r="A41" s="25">
        <v>40452</v>
      </c>
      <c r="B41" s="18">
        <f t="shared" ref="B41" si="5">ROUND(G40*C41/12,0)</f>
        <v>2106</v>
      </c>
      <c r="C41" s="20">
        <v>0.13500000000000001</v>
      </c>
      <c r="D41" s="18">
        <f t="shared" ref="D41" si="6">E41-B41</f>
        <v>1534</v>
      </c>
      <c r="E41" s="3">
        <v>3640</v>
      </c>
      <c r="F41" s="3"/>
      <c r="G41" s="18">
        <f t="shared" si="4"/>
        <v>185658.9954786381</v>
      </c>
    </row>
    <row r="42" spans="1:10">
      <c r="A42" s="25">
        <v>40483</v>
      </c>
      <c r="B42" s="3">
        <v>0</v>
      </c>
      <c r="C42" s="3"/>
      <c r="D42" s="18">
        <f t="shared" si="0"/>
        <v>0</v>
      </c>
      <c r="E42" s="3"/>
      <c r="F42" s="3"/>
      <c r="G42" s="18">
        <f t="shared" si="4"/>
        <v>185658.9954786381</v>
      </c>
    </row>
    <row r="43" spans="1:10">
      <c r="A43" s="27" t="s">
        <v>50</v>
      </c>
      <c r="B43" s="3"/>
      <c r="C43" s="3"/>
      <c r="D43" s="18">
        <f t="shared" si="0"/>
        <v>0</v>
      </c>
      <c r="E43" s="3"/>
      <c r="F43" s="3">
        <v>10000</v>
      </c>
      <c r="G43" s="18">
        <f>+G42+B43-E43+F43</f>
        <v>195658.9954786381</v>
      </c>
    </row>
    <row r="44" spans="1:10">
      <c r="A44" s="27">
        <v>40483</v>
      </c>
      <c r="B44" s="18">
        <f t="shared" ref="B44" si="7">ROUND(G42*C44/12,0)</f>
        <v>2089</v>
      </c>
      <c r="C44" s="20">
        <v>0.13500000000000001</v>
      </c>
      <c r="D44" s="18">
        <f t="shared" si="0"/>
        <v>1551</v>
      </c>
      <c r="E44" s="3">
        <v>3640</v>
      </c>
      <c r="F44" s="3"/>
      <c r="G44" s="18">
        <f t="shared" ref="G44:G47" si="8">+G43+B44-E44+F44</f>
        <v>194107.9954786381</v>
      </c>
      <c r="H44" s="23" t="s">
        <v>49</v>
      </c>
    </row>
    <row r="45" spans="1:10">
      <c r="A45" s="25">
        <v>40513</v>
      </c>
      <c r="B45" s="18">
        <f>ROUND(G44*C45/12,0)</f>
        <v>2184</v>
      </c>
      <c r="C45" s="20">
        <v>0.13500000000000001</v>
      </c>
      <c r="D45" s="18">
        <f t="shared" ref="D45:D47" si="9">E45-B45</f>
        <v>1456</v>
      </c>
      <c r="E45" s="3">
        <v>3640</v>
      </c>
      <c r="F45" s="3"/>
      <c r="G45" s="18">
        <f t="shared" si="8"/>
        <v>192651.9954786381</v>
      </c>
    </row>
    <row r="46" spans="1:10">
      <c r="A46" s="25">
        <v>40544</v>
      </c>
      <c r="B46" s="18">
        <f t="shared" ref="B46" si="10">ROUND(G45*C46/12,0)</f>
        <v>2167</v>
      </c>
      <c r="C46" s="20">
        <v>0.13500000000000001</v>
      </c>
      <c r="D46" s="18">
        <f t="shared" si="9"/>
        <v>1473</v>
      </c>
      <c r="E46" s="3">
        <v>3640</v>
      </c>
      <c r="F46" s="3"/>
      <c r="G46" s="18">
        <f t="shared" si="8"/>
        <v>191178.9954786381</v>
      </c>
    </row>
    <row r="47" spans="1:10">
      <c r="A47" s="25">
        <v>40575</v>
      </c>
      <c r="B47" s="18">
        <f>ROUND(G46*C47/12,0)+14</f>
        <v>2165</v>
      </c>
      <c r="C47" s="20">
        <v>0.13500000000000001</v>
      </c>
      <c r="D47" s="18">
        <f t="shared" si="9"/>
        <v>1475</v>
      </c>
      <c r="E47" s="3">
        <v>3640</v>
      </c>
      <c r="F47" s="3"/>
      <c r="G47" s="18">
        <f t="shared" si="8"/>
        <v>189703.9954786381</v>
      </c>
    </row>
    <row r="48" spans="1:10">
      <c r="A48" s="26">
        <v>40603</v>
      </c>
      <c r="B48" s="21">
        <f>ROUND(G47*C48/12,0)+15</f>
        <v>2149</v>
      </c>
      <c r="C48" s="35">
        <v>0.13500000000000001</v>
      </c>
      <c r="D48" s="21">
        <f t="shared" ref="D48" si="11">E48-B48</f>
        <v>1491</v>
      </c>
      <c r="E48" s="16">
        <v>3640</v>
      </c>
      <c r="F48" s="16"/>
      <c r="G48" s="21">
        <f t="shared" ref="G48" si="12">+G47+B48-E48+F48</f>
        <v>188212.9954786381</v>
      </c>
      <c r="H48">
        <f>+G47*13%</f>
        <v>24661.519412222955</v>
      </c>
      <c r="I48">
        <f>+G47*13.5%</f>
        <v>25610.039389616144</v>
      </c>
      <c r="J48">
        <f>+G48*14%</f>
        <v>26349.819367009335</v>
      </c>
    </row>
    <row r="49" spans="1:10">
      <c r="A49" s="25">
        <v>40634</v>
      </c>
      <c r="B49" s="36">
        <f>ROUND(G48*C49/12,0)+15</f>
        <v>2132</v>
      </c>
      <c r="C49" s="37">
        <v>0.13500000000000001</v>
      </c>
      <c r="D49" s="36">
        <f t="shared" ref="D49:D61" si="13">E49-B49</f>
        <v>1508</v>
      </c>
      <c r="E49" s="8">
        <v>3640</v>
      </c>
      <c r="F49" s="8"/>
      <c r="G49" s="36">
        <f t="shared" ref="G49:G61" si="14">+G48+B49-E49+F49</f>
        <v>186704.9954786381</v>
      </c>
      <c r="H49">
        <f>+H48/12</f>
        <v>2055.1266176852464</v>
      </c>
      <c r="I49">
        <f>+I48/12</f>
        <v>2134.1699491346785</v>
      </c>
      <c r="J49">
        <f>+J48/12</f>
        <v>2195.8182805841111</v>
      </c>
    </row>
    <row r="50" spans="1:10">
      <c r="A50" s="25">
        <v>40664</v>
      </c>
      <c r="B50" s="36">
        <f>ROUND(G49*C50/12,0)</f>
        <v>2100</v>
      </c>
      <c r="C50" s="37">
        <v>0.13500000000000001</v>
      </c>
      <c r="D50" s="36">
        <f t="shared" si="13"/>
        <v>1540</v>
      </c>
      <c r="E50" s="8">
        <v>3640</v>
      </c>
      <c r="F50" s="8"/>
      <c r="G50" s="36">
        <f t="shared" si="14"/>
        <v>185164.9954786381</v>
      </c>
      <c r="H50">
        <f>2117-2132</f>
        <v>-15</v>
      </c>
    </row>
    <row r="51" spans="1:10">
      <c r="A51" s="25">
        <v>40695</v>
      </c>
      <c r="B51" s="36">
        <f t="shared" ref="B51:B56" si="15">ROUND(G50*C51/12,0)</f>
        <v>2083</v>
      </c>
      <c r="C51" s="37">
        <v>0.13500000000000001</v>
      </c>
      <c r="D51" s="36">
        <f t="shared" si="13"/>
        <v>1557</v>
      </c>
      <c r="E51" s="8">
        <v>3640</v>
      </c>
      <c r="F51" s="8"/>
      <c r="G51" s="36">
        <f t="shared" si="14"/>
        <v>183607.9954786381</v>
      </c>
    </row>
    <row r="52" spans="1:10">
      <c r="A52" s="25">
        <v>40725</v>
      </c>
      <c r="B52" s="36">
        <f t="shared" si="15"/>
        <v>2066</v>
      </c>
      <c r="C52" s="37">
        <v>0.13500000000000001</v>
      </c>
      <c r="D52" s="36">
        <f t="shared" si="13"/>
        <v>1574</v>
      </c>
      <c r="E52" s="8">
        <v>3640</v>
      </c>
      <c r="F52" s="8"/>
      <c r="G52" s="36">
        <f t="shared" si="14"/>
        <v>182033.9954786381</v>
      </c>
    </row>
    <row r="53" spans="1:10">
      <c r="A53" s="25">
        <v>40756</v>
      </c>
      <c r="B53" s="36">
        <f t="shared" si="15"/>
        <v>2048</v>
      </c>
      <c r="C53" s="37">
        <v>0.13500000000000001</v>
      </c>
      <c r="D53" s="36">
        <f t="shared" si="13"/>
        <v>1592</v>
      </c>
      <c r="E53" s="8">
        <v>3640</v>
      </c>
      <c r="F53" s="8"/>
      <c r="G53" s="36">
        <f t="shared" si="14"/>
        <v>180441.9954786381</v>
      </c>
    </row>
    <row r="54" spans="1:10">
      <c r="A54" s="25">
        <v>40787</v>
      </c>
      <c r="B54" s="36">
        <f t="shared" si="15"/>
        <v>2030</v>
      </c>
      <c r="C54" s="37">
        <v>0.13500000000000001</v>
      </c>
      <c r="D54" s="36">
        <f t="shared" si="13"/>
        <v>1610</v>
      </c>
      <c r="E54" s="8">
        <v>3640</v>
      </c>
      <c r="F54" s="8"/>
      <c r="G54" s="36">
        <f t="shared" si="14"/>
        <v>178831.9954786381</v>
      </c>
    </row>
    <row r="55" spans="1:10">
      <c r="A55" s="25">
        <v>40817</v>
      </c>
      <c r="B55" s="36">
        <f t="shared" si="15"/>
        <v>2012</v>
      </c>
      <c r="C55" s="37">
        <v>0.13500000000000001</v>
      </c>
      <c r="D55" s="36">
        <f t="shared" si="13"/>
        <v>1628</v>
      </c>
      <c r="E55" s="8">
        <v>3640</v>
      </c>
      <c r="F55" s="8"/>
      <c r="G55" s="36">
        <f t="shared" si="14"/>
        <v>177203.9954786381</v>
      </c>
    </row>
    <row r="56" spans="1:10">
      <c r="A56" s="25">
        <v>40848</v>
      </c>
      <c r="B56" s="36">
        <f t="shared" si="15"/>
        <v>1994</v>
      </c>
      <c r="C56" s="37">
        <v>0.13500000000000001</v>
      </c>
      <c r="D56" s="36">
        <f t="shared" si="13"/>
        <v>1646</v>
      </c>
      <c r="E56" s="8">
        <v>3640</v>
      </c>
      <c r="F56" s="8"/>
      <c r="G56" s="36">
        <f t="shared" si="14"/>
        <v>175557.9954786381</v>
      </c>
    </row>
    <row r="57" spans="1:10">
      <c r="A57" s="27" t="s">
        <v>51</v>
      </c>
      <c r="B57" s="36"/>
      <c r="C57" s="37"/>
      <c r="D57" s="36"/>
      <c r="E57" s="8"/>
      <c r="F57" s="8">
        <v>10000</v>
      </c>
      <c r="G57" s="36">
        <f>+G56+F57</f>
        <v>185557.9954786381</v>
      </c>
      <c r="H57" s="19"/>
    </row>
    <row r="58" spans="1:10">
      <c r="A58" s="25">
        <v>40878</v>
      </c>
      <c r="B58" s="36">
        <f>ROUND(G57*C58/12,0)</f>
        <v>2088</v>
      </c>
      <c r="C58" s="37">
        <v>0.13500000000000001</v>
      </c>
      <c r="D58" s="36">
        <f t="shared" si="13"/>
        <v>1562</v>
      </c>
      <c r="E58" s="8">
        <v>3650</v>
      </c>
      <c r="F58" s="8"/>
      <c r="G58" s="36">
        <f t="shared" si="14"/>
        <v>183995.9954786381</v>
      </c>
      <c r="H58" s="19">
        <f>+G57-1562</f>
        <v>183995.9954786381</v>
      </c>
      <c r="I58">
        <f>1552+2088</f>
        <v>3640</v>
      </c>
    </row>
    <row r="59" spans="1:10">
      <c r="A59" s="25">
        <v>40909</v>
      </c>
      <c r="B59" s="36">
        <v>0</v>
      </c>
      <c r="C59" s="37">
        <v>0.13500000000000001</v>
      </c>
      <c r="D59" s="36">
        <f t="shared" si="13"/>
        <v>0</v>
      </c>
      <c r="E59" s="8">
        <v>0</v>
      </c>
      <c r="F59" s="8"/>
      <c r="G59" s="36">
        <f t="shared" si="14"/>
        <v>183995.9954786381</v>
      </c>
    </row>
    <row r="60" spans="1:10">
      <c r="A60" s="25">
        <v>40940</v>
      </c>
      <c r="B60" s="36">
        <v>0</v>
      </c>
      <c r="C60" s="37">
        <v>0.13500000000000001</v>
      </c>
      <c r="D60" s="36">
        <f t="shared" si="13"/>
        <v>0</v>
      </c>
      <c r="E60" s="8">
        <v>0</v>
      </c>
      <c r="F60" s="8"/>
      <c r="G60" s="36">
        <f t="shared" si="14"/>
        <v>183995.9954786381</v>
      </c>
    </row>
    <row r="61" spans="1:10">
      <c r="A61" s="26">
        <v>40969</v>
      </c>
      <c r="B61" s="21">
        <v>0</v>
      </c>
      <c r="C61" s="35">
        <v>0.13500000000000001</v>
      </c>
      <c r="D61" s="21">
        <f t="shared" si="13"/>
        <v>0</v>
      </c>
      <c r="E61" s="16">
        <v>0</v>
      </c>
      <c r="F61" s="16"/>
      <c r="G61" s="21">
        <f t="shared" si="14"/>
        <v>183995.9954786381</v>
      </c>
    </row>
    <row r="62" spans="1:10">
      <c r="A62" s="25">
        <v>41000</v>
      </c>
      <c r="B62" s="36">
        <f>ROUND(G61*C62/12,0)</f>
        <v>2070</v>
      </c>
      <c r="C62" s="37">
        <v>0.13500000000000001</v>
      </c>
      <c r="D62" s="36">
        <f t="shared" ref="D62" si="16">E62-B62</f>
        <v>-2070</v>
      </c>
      <c r="E62" s="8">
        <v>0</v>
      </c>
      <c r="F62" s="8"/>
      <c r="G62" s="36">
        <f t="shared" ref="G62" si="17">+G61+B62-E62+F62</f>
        <v>186065.9954786381</v>
      </c>
    </row>
    <row r="63" spans="1:10">
      <c r="A63" s="25">
        <v>41030</v>
      </c>
      <c r="B63" s="36">
        <f t="shared" ref="B63:B67" si="18">ROUND(G62*C63/12,0)</f>
        <v>2093</v>
      </c>
      <c r="C63" s="37">
        <v>0.13500000000000001</v>
      </c>
      <c r="D63" s="36">
        <f t="shared" ref="D63:D67" si="19">E63-B63</f>
        <v>-2093</v>
      </c>
      <c r="E63" s="8">
        <v>0</v>
      </c>
      <c r="F63" s="8"/>
      <c r="G63" s="36">
        <f t="shared" ref="G63:G67" si="20">+G62+B63-E63+F63</f>
        <v>188158.9954786381</v>
      </c>
    </row>
    <row r="64" spans="1:10">
      <c r="A64" s="25">
        <v>41061</v>
      </c>
      <c r="B64" s="36">
        <f t="shared" si="18"/>
        <v>2117</v>
      </c>
      <c r="C64" s="37">
        <v>0.13500000000000001</v>
      </c>
      <c r="D64" s="36">
        <f t="shared" si="19"/>
        <v>-2117</v>
      </c>
      <c r="E64" s="8">
        <v>0</v>
      </c>
      <c r="F64" s="8"/>
      <c r="G64" s="36">
        <f t="shared" si="20"/>
        <v>190275.9954786381</v>
      </c>
    </row>
    <row r="65" spans="1:8">
      <c r="A65" s="25">
        <v>41091</v>
      </c>
      <c r="B65" s="36">
        <f t="shared" si="18"/>
        <v>2141</v>
      </c>
      <c r="C65" s="37">
        <v>0.13500000000000001</v>
      </c>
      <c r="D65" s="36">
        <f t="shared" si="19"/>
        <v>-2141</v>
      </c>
      <c r="E65" s="8">
        <v>0</v>
      </c>
      <c r="F65" s="8"/>
      <c r="G65" s="36">
        <f t="shared" si="20"/>
        <v>192416.9954786381</v>
      </c>
    </row>
    <row r="66" spans="1:8">
      <c r="A66" s="25">
        <v>41122</v>
      </c>
      <c r="B66" s="36">
        <f t="shared" si="18"/>
        <v>2165</v>
      </c>
      <c r="C66" s="37">
        <v>0.13500000000000001</v>
      </c>
      <c r="D66" s="36">
        <f t="shared" si="19"/>
        <v>-2165</v>
      </c>
      <c r="E66" s="8">
        <v>0</v>
      </c>
      <c r="F66" s="8"/>
      <c r="G66" s="36">
        <f t="shared" si="20"/>
        <v>194581.9954786381</v>
      </c>
    </row>
    <row r="67" spans="1:8">
      <c r="A67" s="25">
        <v>41153</v>
      </c>
      <c r="B67" s="36">
        <f t="shared" si="18"/>
        <v>2189</v>
      </c>
      <c r="C67" s="37">
        <v>0.13500000000000001</v>
      </c>
      <c r="D67" s="36">
        <f t="shared" si="19"/>
        <v>-286</v>
      </c>
      <c r="E67" s="8">
        <v>1903</v>
      </c>
      <c r="F67" s="8"/>
      <c r="G67" s="36">
        <f t="shared" si="20"/>
        <v>194867.9954786381</v>
      </c>
      <c r="H67" s="23" t="s">
        <v>48</v>
      </c>
    </row>
    <row r="68" spans="1:8">
      <c r="A68" s="25"/>
      <c r="B68" s="36"/>
      <c r="C68" s="37"/>
      <c r="D68" s="36"/>
      <c r="E68" s="8"/>
      <c r="F68" s="8">
        <v>10000</v>
      </c>
      <c r="G68" s="36">
        <f>+G67+F68</f>
        <v>204867.9954786381</v>
      </c>
    </row>
    <row r="69" spans="1:8">
      <c r="A69" s="25">
        <v>41183</v>
      </c>
      <c r="B69" s="36">
        <f t="shared" ref="B69" si="21">ROUND(G68*C69/12,0)</f>
        <v>2305</v>
      </c>
      <c r="C69" s="37">
        <v>0.13500000000000001</v>
      </c>
      <c r="D69" s="36">
        <f t="shared" ref="D69" si="22">E69-B69</f>
        <v>-2305</v>
      </c>
      <c r="E69" s="8">
        <v>0</v>
      </c>
      <c r="F69" s="8"/>
      <c r="G69" s="36">
        <f t="shared" ref="G69" si="23">+G68+B69-E69+F69</f>
        <v>207172.9954786381</v>
      </c>
    </row>
    <row r="70" spans="1:8">
      <c r="A70" s="25">
        <v>41214</v>
      </c>
      <c r="B70" s="36">
        <f t="shared" ref="B70:B71" si="24">ROUND(G69*C70/12,0)</f>
        <v>2331</v>
      </c>
      <c r="C70" s="37">
        <v>0.13500000000000001</v>
      </c>
      <c r="D70" s="36">
        <f t="shared" ref="D70:D74" si="25">E70-B70</f>
        <v>-2331</v>
      </c>
      <c r="E70" s="8">
        <v>0</v>
      </c>
      <c r="F70" s="8"/>
      <c r="G70" s="36">
        <f t="shared" ref="G70:G74" si="26">+G69+B70-E70+F70</f>
        <v>209503.9954786381</v>
      </c>
    </row>
    <row r="71" spans="1:8">
      <c r="A71" s="25">
        <v>41244</v>
      </c>
      <c r="B71" s="36">
        <f t="shared" si="24"/>
        <v>2357</v>
      </c>
      <c r="C71" s="37">
        <v>0.13500000000000001</v>
      </c>
      <c r="D71" s="36">
        <f t="shared" si="25"/>
        <v>-378</v>
      </c>
      <c r="E71" s="8">
        <v>1979</v>
      </c>
      <c r="F71" s="8"/>
      <c r="G71" s="36">
        <f t="shared" si="26"/>
        <v>209881.9954786381</v>
      </c>
    </row>
    <row r="72" spans="1:8">
      <c r="A72" s="25">
        <v>41275</v>
      </c>
      <c r="B72" s="36">
        <v>2383</v>
      </c>
      <c r="C72" s="37">
        <v>0.13500000000000001</v>
      </c>
      <c r="D72" s="36">
        <f t="shared" si="25"/>
        <v>-2383</v>
      </c>
      <c r="E72" s="8">
        <v>0</v>
      </c>
      <c r="F72" s="8"/>
      <c r="G72" s="36">
        <f t="shared" si="26"/>
        <v>212264.9954786381</v>
      </c>
    </row>
    <row r="73" spans="1:8">
      <c r="A73" s="25">
        <v>41306</v>
      </c>
      <c r="B73" s="36">
        <v>2410</v>
      </c>
      <c r="C73" s="37">
        <v>0.13500000000000001</v>
      </c>
      <c r="D73" s="36">
        <f t="shared" si="25"/>
        <v>-2410</v>
      </c>
      <c r="E73" s="8">
        <v>0</v>
      </c>
      <c r="F73" s="8"/>
      <c r="G73" s="36">
        <f t="shared" si="26"/>
        <v>214674.9954786381</v>
      </c>
    </row>
    <row r="74" spans="1:8">
      <c r="A74" s="26">
        <v>41334</v>
      </c>
      <c r="B74" s="21">
        <v>2437</v>
      </c>
      <c r="C74" s="35">
        <v>0.13500000000000001</v>
      </c>
      <c r="D74" s="21">
        <f t="shared" si="25"/>
        <v>-2437</v>
      </c>
      <c r="E74" s="16">
        <v>0</v>
      </c>
      <c r="F74" s="16"/>
      <c r="G74" s="21">
        <f t="shared" si="26"/>
        <v>217111.9954786381</v>
      </c>
    </row>
    <row r="75" spans="1:8">
      <c r="A75" s="25">
        <v>41365</v>
      </c>
      <c r="B75" s="36">
        <f>ROUND(G74*C75/12,0)-21</f>
        <v>2512</v>
      </c>
      <c r="C75" s="37">
        <v>0.14000000000000001</v>
      </c>
      <c r="D75" s="36">
        <f t="shared" ref="D75" si="27">E75-B75</f>
        <v>1128</v>
      </c>
      <c r="E75" s="8">
        <f>1820*2</f>
        <v>3640</v>
      </c>
      <c r="F75" s="8"/>
      <c r="G75" s="36">
        <f t="shared" ref="G75" si="28">+G74+B75-E75+F75</f>
        <v>215983.9954786381</v>
      </c>
    </row>
    <row r="76" spans="1:8">
      <c r="A76" s="25">
        <v>41395</v>
      </c>
      <c r="B76" s="36">
        <f>ROUND(G75*C76/12,0)</f>
        <v>2520</v>
      </c>
      <c r="C76" s="37">
        <v>0.14000000000000001</v>
      </c>
      <c r="D76" s="36">
        <f t="shared" ref="D76" si="29">E76-B76</f>
        <v>-700</v>
      </c>
      <c r="E76" s="8">
        <v>1820</v>
      </c>
      <c r="F76" s="8"/>
      <c r="G76" s="38">
        <f t="shared" ref="G76" si="30">+G75+B76-E76+F76</f>
        <v>216683.9954786381</v>
      </c>
    </row>
    <row r="77" spans="1:8">
      <c r="A77" s="25">
        <v>41426</v>
      </c>
      <c r="B77" s="36">
        <f t="shared" ref="B77:B81" si="31">ROUND(G76*C77/12,0)</f>
        <v>2528</v>
      </c>
      <c r="C77" s="37">
        <v>0.14000000000000001</v>
      </c>
      <c r="D77" s="36">
        <f t="shared" ref="D77:D87" si="32">E77-B77</f>
        <v>3142</v>
      </c>
      <c r="E77" s="8">
        <v>5670</v>
      </c>
      <c r="F77" s="8"/>
      <c r="G77" s="36">
        <f t="shared" ref="G77:G87" si="33">+G76+B77-E77+F77</f>
        <v>213541.9954786381</v>
      </c>
    </row>
    <row r="78" spans="1:8">
      <c r="A78" s="25">
        <v>41456</v>
      </c>
      <c r="B78" s="36">
        <f t="shared" si="31"/>
        <v>2491</v>
      </c>
      <c r="C78" s="37">
        <v>0.14000000000000001</v>
      </c>
      <c r="D78" s="36">
        <f t="shared" si="32"/>
        <v>-671</v>
      </c>
      <c r="E78" s="8">
        <v>1820</v>
      </c>
      <c r="F78" s="8"/>
      <c r="G78" s="36">
        <f t="shared" si="33"/>
        <v>214212.9954786381</v>
      </c>
    </row>
    <row r="79" spans="1:8">
      <c r="A79" s="25">
        <v>41487</v>
      </c>
      <c r="B79" s="36">
        <f t="shared" si="31"/>
        <v>2499</v>
      </c>
      <c r="C79" s="37">
        <v>0.14000000000000001</v>
      </c>
      <c r="D79" s="36">
        <f t="shared" si="32"/>
        <v>-679</v>
      </c>
      <c r="E79" s="8">
        <v>1820</v>
      </c>
      <c r="F79" s="8"/>
      <c r="G79" s="38">
        <f t="shared" si="33"/>
        <v>214891.9954786381</v>
      </c>
    </row>
    <row r="80" spans="1:8">
      <c r="A80" s="25">
        <v>41518</v>
      </c>
      <c r="B80" s="36">
        <f t="shared" si="31"/>
        <v>2507</v>
      </c>
      <c r="C80" s="37">
        <v>0.14000000000000001</v>
      </c>
      <c r="D80" s="36">
        <f t="shared" si="32"/>
        <v>-687</v>
      </c>
      <c r="E80" s="8">
        <v>1820</v>
      </c>
      <c r="F80" s="8"/>
      <c r="G80" s="38">
        <f t="shared" si="33"/>
        <v>215578.9954786381</v>
      </c>
    </row>
    <row r="81" spans="1:8">
      <c r="A81" s="25">
        <v>41548</v>
      </c>
      <c r="B81" s="36">
        <f t="shared" si="31"/>
        <v>2515</v>
      </c>
      <c r="C81" s="37">
        <v>0.14000000000000001</v>
      </c>
      <c r="D81" s="36">
        <f t="shared" si="32"/>
        <v>1605</v>
      </c>
      <c r="E81" s="8">
        <f>1820+2300</f>
        <v>4120</v>
      </c>
      <c r="F81" s="8"/>
      <c r="G81" s="38">
        <f t="shared" si="33"/>
        <v>213973.9954786381</v>
      </c>
      <c r="H81" s="23" t="s">
        <v>52</v>
      </c>
    </row>
    <row r="82" spans="1:8">
      <c r="A82" s="25"/>
      <c r="B82" s="36"/>
      <c r="C82" s="37"/>
      <c r="D82" s="36"/>
      <c r="E82" s="8"/>
      <c r="F82" s="8">
        <v>10000</v>
      </c>
      <c r="G82" s="38">
        <f>+G81+F82</f>
        <v>223973.9954786381</v>
      </c>
      <c r="H82" s="23"/>
    </row>
    <row r="83" spans="1:8">
      <c r="A83" s="25">
        <v>41579</v>
      </c>
      <c r="B83" s="36">
        <f>ROUND(G81*C83/12,0)</f>
        <v>2496</v>
      </c>
      <c r="C83" s="37">
        <v>0.14000000000000001</v>
      </c>
      <c r="D83" s="36">
        <f t="shared" si="32"/>
        <v>-676</v>
      </c>
      <c r="E83" s="8">
        <v>1820</v>
      </c>
      <c r="F83" s="8"/>
      <c r="G83" s="38">
        <f t="shared" si="33"/>
        <v>224649.9954786381</v>
      </c>
    </row>
    <row r="84" spans="1:8">
      <c r="A84" s="25">
        <v>41609</v>
      </c>
      <c r="B84" s="36">
        <f t="shared" ref="B84:B87" si="34">ROUND(G83*C84/12,0)</f>
        <v>2621</v>
      </c>
      <c r="C84" s="37">
        <v>0.14000000000000001</v>
      </c>
      <c r="D84" s="36">
        <f t="shared" si="32"/>
        <v>-801</v>
      </c>
      <c r="E84" s="8">
        <v>1820</v>
      </c>
      <c r="F84" s="8"/>
      <c r="G84" s="38">
        <f t="shared" si="33"/>
        <v>225450.9954786381</v>
      </c>
    </row>
    <row r="85" spans="1:8">
      <c r="A85" s="25">
        <v>41640</v>
      </c>
      <c r="B85" s="36">
        <f t="shared" si="34"/>
        <v>2630</v>
      </c>
      <c r="C85" s="37">
        <v>0.14000000000000001</v>
      </c>
      <c r="D85" s="36">
        <f t="shared" si="32"/>
        <v>-810</v>
      </c>
      <c r="E85" s="8">
        <v>1820</v>
      </c>
      <c r="F85" s="8"/>
      <c r="G85" s="38">
        <f t="shared" si="33"/>
        <v>226260.9954786381</v>
      </c>
    </row>
    <row r="86" spans="1:8">
      <c r="A86" s="25">
        <v>41671</v>
      </c>
      <c r="B86" s="36">
        <f t="shared" si="34"/>
        <v>2640</v>
      </c>
      <c r="C86" s="37">
        <v>0.14000000000000001</v>
      </c>
      <c r="D86" s="36">
        <f t="shared" si="32"/>
        <v>-820</v>
      </c>
      <c r="E86" s="8">
        <v>1820</v>
      </c>
      <c r="F86" s="8"/>
      <c r="G86" s="38">
        <f t="shared" si="33"/>
        <v>227080.9954786381</v>
      </c>
    </row>
    <row r="87" spans="1:8">
      <c r="A87" s="25">
        <v>41699</v>
      </c>
      <c r="B87" s="36">
        <f t="shared" si="34"/>
        <v>2649</v>
      </c>
      <c r="C87" s="37">
        <v>0.14000000000000001</v>
      </c>
      <c r="D87" s="36">
        <f t="shared" si="32"/>
        <v>-829</v>
      </c>
      <c r="E87" s="8">
        <v>1820</v>
      </c>
      <c r="F87" s="8"/>
      <c r="G87" s="38">
        <f t="shared" si="33"/>
        <v>227909.9954786381</v>
      </c>
    </row>
    <row r="88" spans="1:8">
      <c r="A88" s="25"/>
      <c r="B88" s="36"/>
      <c r="C88" s="37"/>
      <c r="D88" s="39"/>
      <c r="E88" s="4">
        <v>20000</v>
      </c>
      <c r="F88" s="9">
        <v>19500</v>
      </c>
      <c r="G88" s="38">
        <f>+G87-E88-F88</f>
        <v>188409.9954786381</v>
      </c>
      <c r="H88" s="23" t="s">
        <v>53</v>
      </c>
    </row>
    <row r="89" spans="1:8">
      <c r="A89" s="25">
        <v>41730</v>
      </c>
      <c r="B89" s="3"/>
      <c r="C89" s="3"/>
      <c r="D89" s="10"/>
      <c r="E89" s="10"/>
      <c r="F89" s="10"/>
      <c r="G89" s="3"/>
    </row>
    <row r="90" spans="1:8">
      <c r="A90" s="25">
        <v>41760</v>
      </c>
      <c r="B90" s="3"/>
      <c r="C90" s="3"/>
      <c r="D90" s="10"/>
      <c r="E90" s="10"/>
      <c r="F90" s="10"/>
      <c r="G90" s="3"/>
    </row>
    <row r="91" spans="1:8">
      <c r="A91" s="25">
        <v>41791</v>
      </c>
      <c r="B91" s="3"/>
      <c r="C91" s="3"/>
      <c r="D91" s="10"/>
      <c r="E91" s="10"/>
      <c r="F91" s="10"/>
      <c r="G91" s="3"/>
    </row>
    <row r="92" spans="1:8">
      <c r="A92" s="25">
        <v>41821</v>
      </c>
      <c r="B92" s="4"/>
      <c r="C92" s="10"/>
      <c r="D92" s="10"/>
      <c r="E92" s="10"/>
      <c r="F92" s="10"/>
      <c r="G92" s="3"/>
    </row>
    <row r="93" spans="1:8">
      <c r="A93" s="25">
        <v>41852</v>
      </c>
      <c r="B93" s="10"/>
      <c r="C93" s="10"/>
      <c r="D93" s="10"/>
      <c r="E93" s="10"/>
      <c r="F93" s="10"/>
      <c r="G93" s="3"/>
    </row>
    <row r="94" spans="1:8">
      <c r="A94" s="25">
        <v>41883</v>
      </c>
      <c r="B94" s="10"/>
      <c r="C94" s="10"/>
      <c r="D94" s="10"/>
      <c r="E94" s="10"/>
      <c r="F94" s="10"/>
      <c r="G94" s="3"/>
    </row>
    <row r="95" spans="1:8">
      <c r="A95" s="28"/>
      <c r="B95" s="10"/>
      <c r="C95" s="10"/>
      <c r="D95" s="10"/>
      <c r="E95" s="10"/>
      <c r="F95" s="10"/>
      <c r="G95" s="3"/>
    </row>
    <row r="96" spans="1:8">
      <c r="A96" s="28"/>
      <c r="B96" s="10"/>
      <c r="C96" s="10"/>
      <c r="D96" s="10"/>
      <c r="E96" s="10"/>
      <c r="F96" s="10"/>
      <c r="G96" s="3"/>
    </row>
    <row r="97" spans="1:7">
      <c r="A97" s="28"/>
      <c r="B97" s="10"/>
      <c r="C97" s="10"/>
      <c r="D97" s="10"/>
      <c r="E97" s="10"/>
      <c r="F97" s="10"/>
      <c r="G97" s="3"/>
    </row>
    <row r="98" spans="1:7">
      <c r="A98" s="28"/>
      <c r="B98" s="10"/>
      <c r="C98" s="10"/>
      <c r="D98" s="10"/>
      <c r="E98" s="10"/>
      <c r="F98" s="10"/>
      <c r="G98" s="3"/>
    </row>
    <row r="99" spans="1:7">
      <c r="A99" s="28"/>
      <c r="B99" s="10"/>
      <c r="C99" s="10"/>
      <c r="D99" s="10"/>
      <c r="E99" s="10"/>
      <c r="F99" s="10"/>
      <c r="G99" s="3"/>
    </row>
    <row r="100" spans="1:7">
      <c r="A100" s="28"/>
      <c r="B100" s="10"/>
      <c r="C100" s="10"/>
      <c r="D100" s="10"/>
      <c r="E100" s="10"/>
      <c r="F100" s="10"/>
      <c r="G100" s="3"/>
    </row>
    <row r="101" spans="1:7">
      <c r="A101" s="28"/>
      <c r="B101" s="10"/>
      <c r="C101" s="10"/>
      <c r="D101" s="10"/>
      <c r="E101" s="10"/>
      <c r="F101" s="10"/>
      <c r="G101" s="10"/>
    </row>
    <row r="102" spans="1:7">
      <c r="A102" s="28"/>
      <c r="B102" s="10"/>
      <c r="C102" s="10"/>
      <c r="D102" s="10"/>
      <c r="E102" s="10"/>
      <c r="F102" s="10"/>
      <c r="G102" s="10"/>
    </row>
    <row r="103" spans="1:7">
      <c r="A103" s="28"/>
      <c r="B103" s="10"/>
      <c r="C103" s="10"/>
      <c r="D103" s="10"/>
      <c r="E103" s="10"/>
      <c r="F103" s="10"/>
      <c r="G103" s="10"/>
    </row>
    <row r="104" spans="1:7">
      <c r="A104" s="28"/>
      <c r="B104" s="10"/>
      <c r="C104" s="10"/>
      <c r="D104" s="10"/>
      <c r="E104" s="10"/>
      <c r="F104" s="10"/>
      <c r="G104" s="10"/>
    </row>
    <row r="105" spans="1:7">
      <c r="A105" s="28"/>
      <c r="B105" s="10"/>
      <c r="C105" s="10"/>
      <c r="D105" s="10"/>
      <c r="E105" s="10"/>
      <c r="F105" s="10"/>
      <c r="G105" s="10"/>
    </row>
    <row r="106" spans="1:7">
      <c r="A106" s="28"/>
      <c r="B106" s="10"/>
      <c r="C106" s="10"/>
      <c r="D106" s="10"/>
      <c r="E106" s="10"/>
      <c r="F106" s="10"/>
      <c r="G106" s="10"/>
    </row>
    <row r="107" spans="1:7">
      <c r="A107" s="28"/>
      <c r="B107" s="10"/>
      <c r="C107" s="10"/>
      <c r="D107" s="10"/>
      <c r="E107" s="10"/>
      <c r="F107" s="10"/>
      <c r="G107" s="10"/>
    </row>
    <row r="108" spans="1:7">
      <c r="A108" s="28"/>
      <c r="B108" s="10"/>
      <c r="C108" s="10"/>
      <c r="D108" s="10"/>
      <c r="E108" s="10"/>
      <c r="F108" s="10"/>
      <c r="G108" s="10"/>
    </row>
    <row r="109" spans="1:7">
      <c r="A109" s="28"/>
      <c r="B109" s="10"/>
      <c r="C109" s="10"/>
      <c r="D109" s="10"/>
      <c r="E109" s="10"/>
      <c r="F109" s="10"/>
      <c r="G109" s="10"/>
    </row>
    <row r="110" spans="1:7">
      <c r="A110" s="28"/>
      <c r="B110" s="10"/>
      <c r="C110" s="10"/>
      <c r="D110" s="10"/>
      <c r="E110" s="10"/>
      <c r="F110" s="10"/>
      <c r="G110" s="10"/>
    </row>
    <row r="111" spans="1:7">
      <c r="A111" s="28"/>
      <c r="B111" s="10"/>
      <c r="C111" s="10"/>
      <c r="D111" s="10"/>
      <c r="E111" s="10"/>
      <c r="F111" s="10"/>
      <c r="G111" s="10"/>
    </row>
    <row r="112" spans="1:7">
      <c r="A112" s="28"/>
      <c r="B112" s="10"/>
      <c r="C112" s="10"/>
      <c r="D112" s="10"/>
      <c r="E112" s="10"/>
      <c r="F112" s="10"/>
      <c r="G112" s="10"/>
    </row>
    <row r="113" spans="1:7">
      <c r="A113" s="28"/>
      <c r="B113" s="10"/>
      <c r="C113" s="10"/>
      <c r="D113" s="10"/>
      <c r="E113" s="10"/>
      <c r="F113" s="10"/>
      <c r="G113" s="10"/>
    </row>
    <row r="114" spans="1:7">
      <c r="A114" s="28"/>
      <c r="B114" s="10"/>
      <c r="C114" s="10"/>
      <c r="D114" s="10"/>
      <c r="E114" s="10"/>
      <c r="F114" s="10"/>
      <c r="G114" s="10"/>
    </row>
    <row r="115" spans="1:7">
      <c r="A115" s="28"/>
      <c r="B115" s="10"/>
      <c r="C115" s="10"/>
      <c r="D115" s="10"/>
      <c r="E115" s="10"/>
      <c r="F115" s="10"/>
      <c r="G115" s="10"/>
    </row>
    <row r="116" spans="1:7">
      <c r="A116" s="28"/>
      <c r="B116" s="10"/>
      <c r="C116" s="10"/>
      <c r="D116" s="10"/>
      <c r="E116" s="10"/>
      <c r="F116" s="10"/>
      <c r="G116" s="10"/>
    </row>
    <row r="117" spans="1:7">
      <c r="A117" s="28"/>
      <c r="B117" s="10"/>
      <c r="C117" s="10"/>
      <c r="D117" s="10"/>
      <c r="E117" s="10"/>
      <c r="F117" s="10"/>
      <c r="G117" s="10"/>
    </row>
    <row r="118" spans="1:7">
      <c r="A118" s="28"/>
      <c r="B118" s="10"/>
      <c r="C118" s="10"/>
      <c r="D118" s="10"/>
      <c r="E118" s="10"/>
      <c r="F118" s="10"/>
      <c r="G118" s="10"/>
    </row>
    <row r="119" spans="1:7">
      <c r="A119" s="28"/>
      <c r="B119" s="10"/>
      <c r="C119" s="10"/>
      <c r="D119" s="10"/>
      <c r="E119" s="10"/>
      <c r="F119" s="10"/>
      <c r="G119" s="10"/>
    </row>
    <row r="120" spans="1:7">
      <c r="A120" s="28"/>
      <c r="B120" s="10"/>
      <c r="C120" s="10"/>
      <c r="D120" s="10"/>
      <c r="E120" s="10"/>
      <c r="F120" s="10"/>
      <c r="G120" s="10"/>
    </row>
    <row r="121" spans="1:7">
      <c r="A121" s="28"/>
      <c r="B121" s="10"/>
      <c r="C121" s="10"/>
      <c r="D121" s="10"/>
      <c r="E121" s="10"/>
      <c r="F121" s="10"/>
      <c r="G121" s="10"/>
    </row>
    <row r="122" spans="1:7">
      <c r="A122" s="28"/>
      <c r="B122" s="10"/>
      <c r="C122" s="10"/>
      <c r="D122" s="10"/>
      <c r="E122" s="10"/>
      <c r="F122" s="10"/>
      <c r="G122" s="10"/>
    </row>
    <row r="123" spans="1:7">
      <c r="A123" s="28"/>
      <c r="B123" s="10"/>
      <c r="C123" s="10"/>
      <c r="D123" s="10"/>
      <c r="E123" s="10"/>
      <c r="F123" s="10"/>
      <c r="G123" s="10"/>
    </row>
    <row r="124" spans="1:7">
      <c r="A124" s="28"/>
      <c r="B124" s="10"/>
      <c r="C124" s="10"/>
      <c r="D124" s="10"/>
      <c r="E124" s="10"/>
      <c r="F124" s="10"/>
      <c r="G124" s="10"/>
    </row>
    <row r="125" spans="1:7">
      <c r="A125" s="28"/>
      <c r="B125" s="10"/>
      <c r="C125" s="10"/>
      <c r="D125" s="10"/>
      <c r="E125" s="10"/>
      <c r="F125" s="10"/>
      <c r="G125" s="10"/>
    </row>
    <row r="126" spans="1:7">
      <c r="A126" s="28"/>
      <c r="B126" s="10"/>
      <c r="C126" s="10"/>
      <c r="D126" s="10"/>
      <c r="E126" s="10"/>
      <c r="F126" s="10"/>
      <c r="G126" s="10"/>
    </row>
    <row r="127" spans="1:7">
      <c r="A127" s="28"/>
      <c r="B127" s="10"/>
      <c r="C127" s="10"/>
      <c r="D127" s="10"/>
      <c r="E127" s="10"/>
      <c r="F127" s="10"/>
      <c r="G127" s="10"/>
    </row>
    <row r="128" spans="1:7">
      <c r="A128" s="28"/>
      <c r="B128" s="10"/>
      <c r="C128" s="10"/>
      <c r="D128" s="10"/>
      <c r="E128" s="10"/>
      <c r="F128" s="10"/>
      <c r="G128" s="10"/>
    </row>
    <row r="129" spans="1:7">
      <c r="A129" s="28"/>
      <c r="B129" s="10"/>
      <c r="C129" s="10"/>
      <c r="D129" s="10"/>
      <c r="E129" s="10"/>
      <c r="F129" s="10"/>
      <c r="G129" s="10"/>
    </row>
    <row r="130" spans="1:7">
      <c r="A130" s="28"/>
      <c r="B130" s="10"/>
      <c r="C130" s="10"/>
      <c r="D130" s="10"/>
      <c r="E130" s="10"/>
      <c r="F130" s="10"/>
      <c r="G130" s="10"/>
    </row>
    <row r="131" spans="1:7">
      <c r="A131" s="28"/>
      <c r="B131" s="10"/>
      <c r="C131" s="10"/>
      <c r="D131" s="10"/>
      <c r="E131" s="10"/>
      <c r="F131" s="10"/>
      <c r="G131" s="10"/>
    </row>
    <row r="132" spans="1:7">
      <c r="A132" s="28"/>
      <c r="B132" s="10"/>
      <c r="C132" s="10"/>
      <c r="D132" s="10"/>
      <c r="E132" s="10"/>
      <c r="F132" s="10"/>
      <c r="G132" s="10"/>
    </row>
    <row r="133" spans="1:7">
      <c r="A133" s="28"/>
      <c r="B133" s="10"/>
      <c r="C133" s="10"/>
      <c r="D133" s="10"/>
      <c r="E133" s="10"/>
      <c r="F133" s="10"/>
      <c r="G133" s="10"/>
    </row>
    <row r="134" spans="1:7">
      <c r="A134" s="28"/>
      <c r="B134" s="10"/>
      <c r="C134" s="10"/>
      <c r="D134" s="10"/>
      <c r="E134" s="10"/>
      <c r="F134" s="10"/>
      <c r="G134" s="10"/>
    </row>
    <row r="135" spans="1:7">
      <c r="A135" s="28"/>
      <c r="B135" s="10"/>
      <c r="C135" s="10"/>
      <c r="D135" s="10"/>
      <c r="E135" s="10"/>
      <c r="F135" s="10"/>
      <c r="G135" s="10"/>
    </row>
    <row r="136" spans="1:7">
      <c r="B136" s="10"/>
      <c r="C136" s="10"/>
      <c r="D136" s="10"/>
      <c r="E136" s="10"/>
      <c r="F136" s="10"/>
      <c r="G136" s="10"/>
    </row>
    <row r="137" spans="1:7">
      <c r="B137" s="10"/>
      <c r="C137" s="10"/>
      <c r="D137" s="10"/>
      <c r="E137" s="10"/>
      <c r="F137" s="10"/>
      <c r="G137" s="10"/>
    </row>
    <row r="138" spans="1:7">
      <c r="B138" s="10"/>
      <c r="C138" s="10"/>
      <c r="D138" s="10"/>
      <c r="E138" s="10"/>
      <c r="F138" s="10"/>
      <c r="G138" s="10"/>
    </row>
    <row r="139" spans="1:7">
      <c r="A139" s="30" t="s">
        <v>27</v>
      </c>
      <c r="B139" s="10"/>
      <c r="C139" s="10"/>
      <c r="D139" s="10"/>
      <c r="E139" s="10"/>
      <c r="F139" s="10"/>
      <c r="G139" s="10"/>
    </row>
    <row r="140" spans="1:7">
      <c r="A140" s="24"/>
      <c r="B140" s="10"/>
      <c r="C140" s="10"/>
      <c r="D140" s="10"/>
      <c r="E140" s="10"/>
      <c r="F140" s="10"/>
      <c r="G140" s="10"/>
    </row>
    <row r="141" spans="1:7">
      <c r="A141" s="24"/>
      <c r="B141" s="10"/>
      <c r="C141" s="10"/>
      <c r="D141" s="10"/>
      <c r="E141" s="10"/>
      <c r="F141" s="10"/>
      <c r="G141" s="10"/>
    </row>
    <row r="142" spans="1:7">
      <c r="A142" s="24" t="s">
        <v>25</v>
      </c>
      <c r="B142" s="10"/>
      <c r="C142" s="10"/>
      <c r="D142" s="10"/>
      <c r="E142" s="10"/>
      <c r="F142" s="10"/>
      <c r="G142" s="10"/>
    </row>
    <row r="143" spans="1:7">
      <c r="A143" s="24" t="s">
        <v>19</v>
      </c>
      <c r="B143" s="10"/>
      <c r="C143" s="10"/>
      <c r="D143" s="10"/>
      <c r="E143" s="10"/>
      <c r="F143" s="10"/>
      <c r="G143" s="10"/>
    </row>
    <row r="144" spans="1:7">
      <c r="A144" s="24" t="s">
        <v>20</v>
      </c>
      <c r="B144" s="10"/>
      <c r="C144" s="10"/>
      <c r="D144" s="10"/>
      <c r="E144" s="10"/>
      <c r="F144" s="10"/>
      <c r="G144" s="10"/>
    </row>
    <row r="145" spans="1:8">
      <c r="A145" s="24" t="s">
        <v>21</v>
      </c>
      <c r="B145" s="10"/>
      <c r="C145" s="10"/>
      <c r="D145" s="10"/>
      <c r="E145" s="10"/>
      <c r="F145" s="10"/>
      <c r="G145" s="10"/>
    </row>
    <row r="146" spans="1:8">
      <c r="A146" s="24" t="s">
        <v>22</v>
      </c>
    </row>
    <row r="147" spans="1:8">
      <c r="A147" s="24" t="s">
        <v>23</v>
      </c>
    </row>
    <row r="148" spans="1:8">
      <c r="A148" s="24" t="s">
        <v>28</v>
      </c>
    </row>
    <row r="149" spans="1:8">
      <c r="B149" s="13"/>
      <c r="C149" s="13"/>
      <c r="D149" s="13"/>
      <c r="E149" s="13"/>
      <c r="F149" s="13"/>
      <c r="G149" s="13"/>
    </row>
    <row r="150" spans="1:8">
      <c r="B150" s="3"/>
      <c r="C150" s="3"/>
      <c r="D150" s="3"/>
      <c r="E150" s="3"/>
      <c r="F150" s="3"/>
      <c r="G150" s="3"/>
      <c r="H150" s="13"/>
    </row>
    <row r="151" spans="1:8">
      <c r="B151" s="3" t="s">
        <v>0</v>
      </c>
      <c r="C151" s="3"/>
      <c r="D151" s="3"/>
      <c r="E151" s="3" t="s">
        <v>26</v>
      </c>
      <c r="F151" s="3"/>
      <c r="G151" s="3" t="s">
        <v>24</v>
      </c>
      <c r="H151" s="2"/>
    </row>
    <row r="152" spans="1:8">
      <c r="A152" s="30" t="s">
        <v>30</v>
      </c>
      <c r="B152" s="3"/>
      <c r="C152" s="3"/>
      <c r="D152" s="3"/>
      <c r="E152" s="3"/>
      <c r="F152" s="3"/>
      <c r="G152" s="3">
        <v>66652</v>
      </c>
    </row>
    <row r="153" spans="1:8">
      <c r="A153" s="24"/>
      <c r="B153" s="3">
        <f t="shared" ref="B153:B158" si="35">ROUND(G152*13.5%/12,0)</f>
        <v>750</v>
      </c>
      <c r="C153" s="3"/>
      <c r="D153" s="3"/>
      <c r="E153" s="3">
        <v>6500</v>
      </c>
      <c r="F153" s="3"/>
      <c r="G153" s="3" t="e">
        <f>+G152-#REF!+10000</f>
        <v>#REF!</v>
      </c>
    </row>
    <row r="154" spans="1:8">
      <c r="A154" s="24"/>
      <c r="B154" s="3" t="e">
        <f t="shared" si="35"/>
        <v>#REF!</v>
      </c>
      <c r="C154" s="3"/>
      <c r="D154" s="3"/>
      <c r="E154" s="3">
        <v>6500</v>
      </c>
      <c r="F154" s="3"/>
      <c r="G154" s="3" t="e">
        <f>G153-#REF!</f>
        <v>#REF!</v>
      </c>
    </row>
    <row r="155" spans="1:8">
      <c r="A155" s="24"/>
      <c r="B155" s="3" t="e">
        <f t="shared" si="35"/>
        <v>#REF!</v>
      </c>
      <c r="C155" s="3"/>
      <c r="D155" s="3"/>
      <c r="E155" s="3">
        <v>6500</v>
      </c>
      <c r="F155" s="3"/>
      <c r="G155" s="3" t="e">
        <f>G154-#REF!</f>
        <v>#REF!</v>
      </c>
    </row>
    <row r="156" spans="1:8">
      <c r="A156" s="24" t="s">
        <v>31</v>
      </c>
      <c r="B156" s="3" t="e">
        <f t="shared" si="35"/>
        <v>#REF!</v>
      </c>
      <c r="C156" s="3"/>
      <c r="D156" s="3"/>
      <c r="E156" s="3">
        <v>6500</v>
      </c>
      <c r="F156" s="3"/>
      <c r="G156" s="3" t="e">
        <f>G155-#REF!</f>
        <v>#REF!</v>
      </c>
    </row>
    <row r="157" spans="1:8">
      <c r="A157" s="24" t="s">
        <v>8</v>
      </c>
      <c r="B157" s="3" t="e">
        <f t="shared" si="35"/>
        <v>#REF!</v>
      </c>
      <c r="C157" s="3"/>
      <c r="D157" s="3"/>
      <c r="E157" s="3">
        <v>6500</v>
      </c>
      <c r="F157" s="3"/>
      <c r="G157" s="3" t="e">
        <f>G156-#REF!</f>
        <v>#REF!</v>
      </c>
    </row>
    <row r="158" spans="1:8">
      <c r="A158" s="24" t="s">
        <v>9</v>
      </c>
      <c r="B158" s="3" t="e">
        <f t="shared" si="35"/>
        <v>#REF!</v>
      </c>
      <c r="C158" s="3"/>
      <c r="D158" s="3"/>
      <c r="E158" s="3">
        <v>6500</v>
      </c>
      <c r="F158" s="3"/>
      <c r="G158" s="3" t="e">
        <f>G157-#REF!</f>
        <v>#REF!</v>
      </c>
    </row>
    <row r="159" spans="1:8">
      <c r="A159" s="24" t="s">
        <v>10</v>
      </c>
    </row>
    <row r="160" spans="1:8">
      <c r="A160" s="24" t="s">
        <v>7</v>
      </c>
    </row>
    <row r="161" spans="1:10">
      <c r="A161" s="24" t="s">
        <v>15</v>
      </c>
    </row>
    <row r="162" spans="1:10">
      <c r="A162" s="24" t="s">
        <v>11</v>
      </c>
      <c r="B162" s="13"/>
      <c r="C162" s="13"/>
      <c r="D162" s="13"/>
      <c r="E162" s="13"/>
      <c r="F162" s="13"/>
      <c r="G162" s="13"/>
    </row>
    <row r="163" spans="1:10">
      <c r="A163" s="24" t="s">
        <v>6</v>
      </c>
      <c r="B163" s="3"/>
      <c r="C163" s="3"/>
      <c r="D163" s="3"/>
      <c r="E163" s="3"/>
      <c r="F163" s="3"/>
      <c r="G163" s="3"/>
      <c r="H163" s="13"/>
    </row>
    <row r="164" spans="1:10">
      <c r="A164" s="24"/>
      <c r="B164" s="3" t="s">
        <v>0</v>
      </c>
      <c r="C164" s="3"/>
      <c r="D164" s="3"/>
      <c r="E164" s="3" t="s">
        <v>26</v>
      </c>
      <c r="F164" s="3"/>
      <c r="G164" s="3" t="s">
        <v>24</v>
      </c>
      <c r="H164" s="2"/>
    </row>
    <row r="165" spans="1:10">
      <c r="A165" s="24"/>
      <c r="B165" s="3"/>
      <c r="C165" s="3"/>
      <c r="D165" s="3"/>
      <c r="E165" s="3"/>
      <c r="F165" s="3"/>
      <c r="G165" s="3">
        <v>15000</v>
      </c>
    </row>
    <row r="166" spans="1:10">
      <c r="B166" s="3">
        <f t="shared" ref="B166:B173" si="36">ROUND(G165*13.5%/12,0)</f>
        <v>169</v>
      </c>
      <c r="C166" s="3"/>
      <c r="D166" s="3"/>
      <c r="E166" s="3">
        <v>850</v>
      </c>
      <c r="F166" s="3"/>
      <c r="G166" s="3" t="e">
        <f>+G165-#REF!</f>
        <v>#REF!</v>
      </c>
      <c r="J166">
        <v>5540</v>
      </c>
    </row>
    <row r="167" spans="1:10">
      <c r="B167" s="3" t="e">
        <f t="shared" si="36"/>
        <v>#REF!</v>
      </c>
      <c r="C167" s="3"/>
      <c r="D167" s="3"/>
      <c r="E167" s="3">
        <v>850</v>
      </c>
      <c r="F167" s="3"/>
      <c r="G167" s="3" t="e">
        <f>G166-#REF!</f>
        <v>#REF!</v>
      </c>
    </row>
    <row r="168" spans="1:10">
      <c r="A168" s="30" t="s">
        <v>32</v>
      </c>
      <c r="B168" s="3" t="e">
        <f t="shared" si="36"/>
        <v>#REF!</v>
      </c>
      <c r="C168" s="3"/>
      <c r="D168" s="3"/>
      <c r="E168" s="3">
        <v>850</v>
      </c>
      <c r="F168" s="3"/>
      <c r="G168" s="3" t="e">
        <f>G167-#REF!</f>
        <v>#REF!</v>
      </c>
    </row>
    <row r="169" spans="1:10">
      <c r="A169" s="24"/>
      <c r="B169" s="3" t="e">
        <f t="shared" si="36"/>
        <v>#REF!</v>
      </c>
      <c r="C169" s="3"/>
      <c r="D169" s="3"/>
      <c r="E169" s="3">
        <v>850</v>
      </c>
      <c r="F169" s="3"/>
      <c r="G169" s="3" t="e">
        <f>G168-#REF!</f>
        <v>#REF!</v>
      </c>
      <c r="I169">
        <v>500</v>
      </c>
    </row>
    <row r="170" spans="1:10">
      <c r="A170" s="24"/>
      <c r="B170" s="3" t="e">
        <f t="shared" si="36"/>
        <v>#REF!</v>
      </c>
      <c r="C170" s="3"/>
      <c r="D170" s="3"/>
      <c r="E170" s="3">
        <v>850</v>
      </c>
      <c r="F170" s="3"/>
      <c r="G170" s="3" t="e">
        <f>G169-#REF!</f>
        <v>#REF!</v>
      </c>
      <c r="I170">
        <v>3157</v>
      </c>
    </row>
    <row r="171" spans="1:10">
      <c r="A171" s="24"/>
      <c r="B171" s="3" t="e">
        <f t="shared" si="36"/>
        <v>#REF!</v>
      </c>
      <c r="C171" s="3"/>
      <c r="D171" s="3"/>
      <c r="E171" s="3">
        <v>850</v>
      </c>
      <c r="F171" s="3"/>
      <c r="G171" s="3" t="e">
        <f>G170-#REF!</f>
        <v>#REF!</v>
      </c>
      <c r="I171">
        <v>2536</v>
      </c>
    </row>
    <row r="172" spans="1:10">
      <c r="A172" s="24" t="s">
        <v>9</v>
      </c>
      <c r="B172" s="3" t="e">
        <f t="shared" si="36"/>
        <v>#REF!</v>
      </c>
      <c r="C172" s="3"/>
      <c r="D172" s="3"/>
      <c r="E172" s="3">
        <v>850</v>
      </c>
      <c r="F172" s="3"/>
      <c r="G172" s="3" t="e">
        <f>G171-#REF!</f>
        <v>#REF!</v>
      </c>
    </row>
    <row r="173" spans="1:10">
      <c r="A173" s="24" t="s">
        <v>10</v>
      </c>
      <c r="B173" s="3" t="e">
        <f t="shared" si="36"/>
        <v>#REF!</v>
      </c>
      <c r="C173" s="3"/>
      <c r="D173" s="3"/>
      <c r="E173" s="3">
        <v>850</v>
      </c>
      <c r="F173" s="3"/>
      <c r="G173" s="3" t="e">
        <f>G172-#REF!</f>
        <v>#REF!</v>
      </c>
    </row>
    <row r="174" spans="1:10">
      <c r="A174" s="24" t="s">
        <v>33</v>
      </c>
      <c r="B174" s="3"/>
      <c r="C174" s="3"/>
      <c r="D174" s="3"/>
      <c r="E174" s="3"/>
      <c r="F174" s="3"/>
      <c r="G174" s="3"/>
    </row>
    <row r="175" spans="1:10">
      <c r="A175" s="24" t="s">
        <v>4</v>
      </c>
      <c r="B175" s="3"/>
      <c r="C175" s="3"/>
      <c r="D175" s="3"/>
      <c r="E175" s="3"/>
      <c r="F175" s="3"/>
      <c r="G175" s="3"/>
    </row>
    <row r="176" spans="1:10">
      <c r="A176" s="24" t="s">
        <v>5</v>
      </c>
      <c r="I176">
        <v>697</v>
      </c>
    </row>
    <row r="177" spans="1:10">
      <c r="A177" s="24" t="s">
        <v>6</v>
      </c>
      <c r="I177">
        <f>SUM(I169:I176)</f>
        <v>6890</v>
      </c>
    </row>
    <row r="178" spans="1:10">
      <c r="A178" s="24"/>
      <c r="B178" s="13"/>
      <c r="C178" s="13"/>
      <c r="D178" s="13"/>
      <c r="E178" s="13"/>
      <c r="F178" s="13"/>
      <c r="G178" s="13"/>
      <c r="I178">
        <v>5540</v>
      </c>
      <c r="J178">
        <v>5540</v>
      </c>
    </row>
    <row r="179" spans="1:10">
      <c r="A179" s="24"/>
      <c r="B179" s="3"/>
      <c r="C179" s="3"/>
      <c r="D179" s="3"/>
      <c r="E179" s="3"/>
      <c r="F179" s="3"/>
      <c r="G179" s="3"/>
      <c r="H179" s="13"/>
      <c r="I179">
        <f>+I177-I178</f>
        <v>1350</v>
      </c>
      <c r="J179">
        <v>850</v>
      </c>
    </row>
    <row r="180" spans="1:10">
      <c r="A180" s="24"/>
      <c r="B180" s="3" t="s">
        <v>0</v>
      </c>
      <c r="C180" s="3"/>
      <c r="D180" s="3"/>
      <c r="E180" s="3" t="s">
        <v>26</v>
      </c>
      <c r="F180" s="3"/>
      <c r="G180" s="3" t="s">
        <v>24</v>
      </c>
      <c r="H180" s="2"/>
      <c r="I180">
        <v>500</v>
      </c>
      <c r="J180">
        <v>500</v>
      </c>
    </row>
    <row r="181" spans="1:10">
      <c r="B181" s="3"/>
      <c r="C181" s="3"/>
      <c r="D181" s="3"/>
      <c r="E181" s="3"/>
      <c r="F181" s="3"/>
      <c r="G181" s="3">
        <v>180497</v>
      </c>
      <c r="J181">
        <f>+J180+J179+J178</f>
        <v>6890</v>
      </c>
    </row>
    <row r="182" spans="1:10">
      <c r="A182" s="30" t="s">
        <v>34</v>
      </c>
      <c r="B182" s="3">
        <f t="shared" ref="B182:B187" si="37">ROUND(G181*13.5%/12,0)</f>
        <v>2031</v>
      </c>
      <c r="C182" s="3"/>
      <c r="D182" s="3"/>
      <c r="E182" s="3">
        <v>3693</v>
      </c>
      <c r="F182" s="3"/>
      <c r="G182" s="3" t="e">
        <f>+G181-#REF!</f>
        <v>#REF!</v>
      </c>
    </row>
    <row r="183" spans="1:10">
      <c r="A183" s="24"/>
      <c r="B183" s="3" t="e">
        <f t="shared" si="37"/>
        <v>#REF!</v>
      </c>
      <c r="C183" s="3"/>
      <c r="D183" s="3"/>
      <c r="E183" s="3">
        <v>3693</v>
      </c>
      <c r="F183" s="3"/>
      <c r="G183" s="3" t="e">
        <f>G182-#REF!</f>
        <v>#REF!</v>
      </c>
    </row>
    <row r="184" spans="1:10">
      <c r="A184" s="24"/>
      <c r="B184" s="3" t="e">
        <f t="shared" si="37"/>
        <v>#REF!</v>
      </c>
      <c r="C184" s="3"/>
      <c r="D184" s="3"/>
      <c r="E184" s="3">
        <v>3693</v>
      </c>
      <c r="F184" s="3"/>
      <c r="G184" s="3" t="e">
        <f>G183-#REF!</f>
        <v>#REF!</v>
      </c>
    </row>
    <row r="185" spans="1:10">
      <c r="A185" s="24"/>
      <c r="B185" s="3" t="e">
        <f t="shared" si="37"/>
        <v>#REF!</v>
      </c>
      <c r="C185" s="3"/>
      <c r="D185" s="3"/>
      <c r="E185" s="3">
        <v>3693</v>
      </c>
      <c r="F185" s="3"/>
      <c r="G185" s="3" t="e">
        <f>G184-#REF!</f>
        <v>#REF!</v>
      </c>
    </row>
    <row r="186" spans="1:10">
      <c r="A186" s="24" t="s">
        <v>9</v>
      </c>
      <c r="B186" s="3" t="e">
        <f t="shared" si="37"/>
        <v>#REF!</v>
      </c>
      <c r="C186" s="3"/>
      <c r="D186" s="3"/>
      <c r="E186" s="3">
        <v>3693</v>
      </c>
      <c r="F186" s="3"/>
      <c r="G186" s="3" t="e">
        <f>G185-#REF!</f>
        <v>#REF!</v>
      </c>
    </row>
    <row r="187" spans="1:10">
      <c r="A187" s="24" t="s">
        <v>10</v>
      </c>
      <c r="B187" s="3" t="e">
        <f t="shared" si="37"/>
        <v>#REF!</v>
      </c>
      <c r="C187" s="3"/>
      <c r="D187" s="3"/>
      <c r="E187" s="3">
        <v>3693</v>
      </c>
      <c r="F187" s="3"/>
      <c r="G187" s="3" t="e">
        <f>G186-#REF!</f>
        <v>#REF!</v>
      </c>
    </row>
    <row r="188" spans="1:10">
      <c r="A188" s="24" t="s">
        <v>33</v>
      </c>
      <c r="B188" s="3"/>
      <c r="C188" s="3"/>
      <c r="D188" s="3"/>
      <c r="E188" s="3"/>
      <c r="F188" s="3"/>
      <c r="G188" s="3"/>
    </row>
    <row r="189" spans="1:10">
      <c r="A189" s="24" t="s">
        <v>4</v>
      </c>
      <c r="B189" s="3"/>
      <c r="C189" s="3"/>
      <c r="D189" s="3"/>
      <c r="E189" s="3"/>
      <c r="F189" s="3"/>
      <c r="G189" s="3"/>
    </row>
    <row r="190" spans="1:10">
      <c r="A190" s="24" t="s">
        <v>5</v>
      </c>
      <c r="B190" s="3"/>
      <c r="C190" s="3"/>
      <c r="D190" s="3"/>
      <c r="E190" s="3"/>
      <c r="F190" s="3"/>
      <c r="G190" s="3"/>
    </row>
    <row r="191" spans="1:10">
      <c r="A191" s="24" t="s">
        <v>6</v>
      </c>
    </row>
    <row r="192" spans="1:10">
      <c r="B192" s="13"/>
      <c r="C192" s="13"/>
      <c r="D192" s="13"/>
      <c r="E192" s="13"/>
      <c r="F192" s="13"/>
      <c r="G192" s="13"/>
    </row>
    <row r="193" spans="1:8">
      <c r="B193" s="3"/>
      <c r="C193" s="3"/>
      <c r="D193" s="3"/>
      <c r="E193" s="3"/>
      <c r="F193" s="3"/>
      <c r="G193" s="3"/>
      <c r="H193" s="13"/>
    </row>
    <row r="194" spans="1:8">
      <c r="B194" s="3" t="s">
        <v>0</v>
      </c>
      <c r="C194" s="3"/>
      <c r="D194" s="3"/>
      <c r="E194" s="3" t="s">
        <v>26</v>
      </c>
      <c r="F194" s="3"/>
      <c r="G194" s="3" t="s">
        <v>24</v>
      </c>
      <c r="H194" s="2"/>
    </row>
    <row r="195" spans="1:8">
      <c r="A195" s="30" t="s">
        <v>35</v>
      </c>
      <c r="B195" s="3"/>
      <c r="C195" s="3"/>
      <c r="D195" s="3"/>
      <c r="E195" s="3"/>
      <c r="F195" s="3"/>
      <c r="G195" s="3">
        <v>171009</v>
      </c>
    </row>
    <row r="196" spans="1:8">
      <c r="A196" s="24"/>
      <c r="B196" s="3">
        <f t="shared" ref="B196:B201" si="38">ROUND(G195*13.5%/12,0)</f>
        <v>1924</v>
      </c>
      <c r="C196" s="3"/>
      <c r="D196" s="3"/>
      <c r="E196" s="3">
        <v>3730</v>
      </c>
      <c r="F196" s="3"/>
      <c r="G196" s="3" t="e">
        <f>+G195-#REF!</f>
        <v>#REF!</v>
      </c>
    </row>
    <row r="197" spans="1:8">
      <c r="A197" s="24"/>
      <c r="B197" s="3" t="e">
        <f t="shared" si="38"/>
        <v>#REF!</v>
      </c>
      <c r="C197" s="3"/>
      <c r="D197" s="3"/>
      <c r="E197" s="3">
        <v>3730</v>
      </c>
      <c r="F197" s="3"/>
      <c r="G197" s="3" t="e">
        <f>G196-#REF!</f>
        <v>#REF!</v>
      </c>
    </row>
    <row r="198" spans="1:8">
      <c r="A198" s="24"/>
      <c r="B198" s="3" t="e">
        <f t="shared" si="38"/>
        <v>#REF!</v>
      </c>
      <c r="C198" s="3"/>
      <c r="D198" s="3"/>
      <c r="E198" s="3">
        <v>3730</v>
      </c>
      <c r="F198" s="3"/>
      <c r="G198" s="3" t="e">
        <f>G197-#REF!</f>
        <v>#REF!</v>
      </c>
    </row>
    <row r="199" spans="1:8">
      <c r="A199" s="24" t="s">
        <v>9</v>
      </c>
      <c r="B199" s="3" t="e">
        <f t="shared" si="38"/>
        <v>#REF!</v>
      </c>
      <c r="C199" s="3"/>
      <c r="D199" s="3"/>
      <c r="E199" s="3">
        <v>3730</v>
      </c>
      <c r="F199" s="3"/>
      <c r="G199" s="3" t="e">
        <f>G198-#REF!</f>
        <v>#REF!</v>
      </c>
    </row>
    <row r="200" spans="1:8">
      <c r="A200" s="24" t="s">
        <v>10</v>
      </c>
      <c r="B200" s="3" t="e">
        <f t="shared" si="38"/>
        <v>#REF!</v>
      </c>
      <c r="C200" s="3"/>
      <c r="D200" s="3"/>
      <c r="E200" s="3">
        <v>3730</v>
      </c>
      <c r="F200" s="3"/>
      <c r="G200" s="3" t="e">
        <f>G199-#REF!</f>
        <v>#REF!</v>
      </c>
    </row>
    <row r="201" spans="1:8">
      <c r="A201" s="24" t="s">
        <v>33</v>
      </c>
      <c r="B201" s="3" t="e">
        <f t="shared" si="38"/>
        <v>#REF!</v>
      </c>
      <c r="C201" s="3"/>
      <c r="D201" s="3"/>
      <c r="E201" s="3">
        <v>3730</v>
      </c>
      <c r="F201" s="3"/>
      <c r="G201" s="3" t="e">
        <f>G200-#REF!</f>
        <v>#REF!</v>
      </c>
    </row>
    <row r="202" spans="1:8">
      <c r="A202" s="24" t="s">
        <v>4</v>
      </c>
    </row>
    <row r="203" spans="1:8">
      <c r="A203" s="24" t="s">
        <v>5</v>
      </c>
    </row>
    <row r="204" spans="1:8">
      <c r="A204" s="24" t="s">
        <v>6</v>
      </c>
    </row>
    <row r="205" spans="1:8">
      <c r="B205" s="13"/>
      <c r="C205" s="13"/>
      <c r="D205" s="13"/>
      <c r="E205" s="13"/>
      <c r="F205" s="13"/>
      <c r="G205" s="13"/>
    </row>
    <row r="206" spans="1:8">
      <c r="B206" s="3"/>
      <c r="C206" s="3"/>
      <c r="D206" s="3"/>
      <c r="E206" s="3"/>
      <c r="F206" s="3"/>
      <c r="G206" s="3"/>
      <c r="H206" s="13"/>
    </row>
    <row r="207" spans="1:8">
      <c r="B207" s="3" t="s">
        <v>0</v>
      </c>
      <c r="C207" s="3"/>
      <c r="D207" s="3"/>
      <c r="E207" s="3" t="s">
        <v>26</v>
      </c>
      <c r="F207" s="3"/>
      <c r="G207" s="3" t="s">
        <v>24</v>
      </c>
      <c r="H207" s="2"/>
    </row>
    <row r="208" spans="1:8">
      <c r="A208" s="30" t="s">
        <v>14</v>
      </c>
      <c r="B208" s="3"/>
      <c r="C208" s="3"/>
      <c r="D208" s="3"/>
      <c r="E208" s="3"/>
      <c r="F208" s="3"/>
      <c r="G208" s="3">
        <v>32046</v>
      </c>
    </row>
    <row r="209" spans="1:8">
      <c r="A209" s="24"/>
      <c r="B209" s="3">
        <f t="shared" ref="B209:B214" si="39">ROUND(G208*13.5%/12,0)</f>
        <v>361</v>
      </c>
      <c r="C209" s="3"/>
      <c r="D209" s="3"/>
      <c r="E209" s="3">
        <v>2275</v>
      </c>
      <c r="F209" s="3"/>
      <c r="G209" s="3" t="e">
        <f>+G208-#REF!</f>
        <v>#REF!</v>
      </c>
    </row>
    <row r="210" spans="1:8">
      <c r="A210" s="24"/>
      <c r="B210" s="3" t="e">
        <f t="shared" si="39"/>
        <v>#REF!</v>
      </c>
      <c r="C210" s="3"/>
      <c r="D210" s="3"/>
      <c r="E210" s="3">
        <v>2275</v>
      </c>
      <c r="F210" s="3"/>
      <c r="G210" s="3" t="e">
        <f>G209-#REF!</f>
        <v>#REF!</v>
      </c>
    </row>
    <row r="211" spans="1:8">
      <c r="A211" s="24"/>
      <c r="B211" s="3" t="e">
        <f t="shared" si="39"/>
        <v>#REF!</v>
      </c>
      <c r="C211" s="3"/>
      <c r="D211" s="3"/>
      <c r="E211" s="3">
        <v>2275</v>
      </c>
      <c r="F211" s="3"/>
      <c r="G211" s="3" t="e">
        <f>G210-#REF!</f>
        <v>#REF!</v>
      </c>
    </row>
    <row r="212" spans="1:8">
      <c r="A212" s="24" t="s">
        <v>9</v>
      </c>
      <c r="B212" s="3" t="e">
        <f t="shared" si="39"/>
        <v>#REF!</v>
      </c>
      <c r="C212" s="3"/>
      <c r="D212" s="3"/>
      <c r="E212" s="3">
        <v>2275</v>
      </c>
      <c r="F212" s="3"/>
      <c r="G212" s="3" t="e">
        <f>G211-#REF!</f>
        <v>#REF!</v>
      </c>
    </row>
    <row r="213" spans="1:8">
      <c r="A213" s="24" t="s">
        <v>10</v>
      </c>
      <c r="B213" s="3" t="e">
        <f t="shared" si="39"/>
        <v>#REF!</v>
      </c>
      <c r="C213" s="3"/>
      <c r="D213" s="3"/>
      <c r="E213" s="3">
        <v>2275</v>
      </c>
      <c r="F213" s="3"/>
      <c r="G213" s="3" t="e">
        <f>G212-#REF!</f>
        <v>#REF!</v>
      </c>
    </row>
    <row r="214" spans="1:8">
      <c r="A214" s="24" t="s">
        <v>33</v>
      </c>
      <c r="B214" s="3" t="e">
        <f t="shared" si="39"/>
        <v>#REF!</v>
      </c>
      <c r="C214" s="3"/>
      <c r="D214" s="3"/>
      <c r="E214" s="3">
        <v>2275</v>
      </c>
      <c r="F214" s="3"/>
      <c r="G214" s="3" t="e">
        <f>G213-#REF!</f>
        <v>#REF!</v>
      </c>
    </row>
    <row r="215" spans="1:8">
      <c r="A215" s="24" t="s">
        <v>4</v>
      </c>
    </row>
    <row r="216" spans="1:8">
      <c r="A216" s="24" t="s">
        <v>5</v>
      </c>
    </row>
    <row r="217" spans="1:8">
      <c r="A217" s="24" t="s">
        <v>6</v>
      </c>
    </row>
    <row r="218" spans="1:8">
      <c r="A218" s="31" t="s">
        <v>2</v>
      </c>
      <c r="B218" s="13"/>
      <c r="C218" s="13"/>
      <c r="D218" s="13"/>
      <c r="E218" s="13"/>
      <c r="F218" s="13"/>
      <c r="G218" s="13"/>
    </row>
    <row r="219" spans="1:8">
      <c r="A219" s="31" t="s">
        <v>3</v>
      </c>
      <c r="B219" s="3"/>
      <c r="C219" s="3"/>
      <c r="D219" s="3"/>
      <c r="E219" s="3"/>
      <c r="F219" s="3"/>
      <c r="G219" s="3"/>
      <c r="H219" s="13"/>
    </row>
    <row r="220" spans="1:8">
      <c r="A220" s="31" t="s">
        <v>12</v>
      </c>
      <c r="B220" s="3" t="s">
        <v>0</v>
      </c>
      <c r="C220" s="3"/>
      <c r="D220" s="3"/>
      <c r="E220" s="3" t="s">
        <v>26</v>
      </c>
      <c r="F220" s="3"/>
      <c r="G220" s="3" t="s">
        <v>24</v>
      </c>
      <c r="H220" s="2"/>
    </row>
    <row r="221" spans="1:8">
      <c r="B221" s="3"/>
      <c r="C221" s="3"/>
      <c r="D221" s="3"/>
      <c r="E221" s="3"/>
      <c r="F221" s="3"/>
      <c r="G221" s="3">
        <v>271258</v>
      </c>
    </row>
    <row r="222" spans="1:8">
      <c r="A222" s="30" t="s">
        <v>36</v>
      </c>
      <c r="B222" s="3">
        <f t="shared" ref="B222:B227" si="40">ROUND(G221*13.5%/12,0)</f>
        <v>3052</v>
      </c>
      <c r="C222" s="3"/>
      <c r="D222" s="3"/>
      <c r="E222" s="3">
        <f>5960-500</f>
        <v>5460</v>
      </c>
      <c r="F222" s="3"/>
      <c r="G222" s="3" t="e">
        <f>+G221-#REF!</f>
        <v>#REF!</v>
      </c>
    </row>
    <row r="223" spans="1:8">
      <c r="A223" s="24"/>
      <c r="B223" s="3" t="e">
        <f t="shared" si="40"/>
        <v>#REF!</v>
      </c>
      <c r="C223" s="3"/>
      <c r="D223" s="3"/>
      <c r="E223" s="3">
        <f t="shared" ref="E223:E230" si="41">5960-500</f>
        <v>5460</v>
      </c>
      <c r="F223" s="3"/>
      <c r="G223" s="3" t="e">
        <f>G222-#REF!</f>
        <v>#REF!</v>
      </c>
    </row>
    <row r="224" spans="1:8">
      <c r="A224" s="24"/>
      <c r="B224" s="3" t="e">
        <f t="shared" si="40"/>
        <v>#REF!</v>
      </c>
      <c r="C224" s="3"/>
      <c r="D224" s="3"/>
      <c r="E224" s="3">
        <f t="shared" si="41"/>
        <v>5460</v>
      </c>
      <c r="F224" s="3"/>
      <c r="G224" s="3" t="e">
        <f>G223-#REF!</f>
        <v>#REF!</v>
      </c>
    </row>
    <row r="225" spans="1:13">
      <c r="A225" s="24"/>
      <c r="B225" s="3" t="e">
        <f t="shared" si="40"/>
        <v>#REF!</v>
      </c>
      <c r="C225" s="3"/>
      <c r="D225" s="3"/>
      <c r="E225" s="3">
        <f t="shared" si="41"/>
        <v>5460</v>
      </c>
      <c r="F225" s="3"/>
      <c r="G225" s="3" t="e">
        <f>G224-#REF!</f>
        <v>#REF!</v>
      </c>
    </row>
    <row r="226" spans="1:13">
      <c r="A226" s="24" t="s">
        <v>9</v>
      </c>
      <c r="B226" s="3" t="e">
        <f t="shared" si="40"/>
        <v>#REF!</v>
      </c>
      <c r="C226" s="3"/>
      <c r="D226" s="3"/>
      <c r="E226" s="3">
        <f t="shared" si="41"/>
        <v>5460</v>
      </c>
      <c r="F226" s="3"/>
      <c r="G226" s="3" t="e">
        <f>G225-#REF!</f>
        <v>#REF!</v>
      </c>
    </row>
    <row r="227" spans="1:13">
      <c r="A227" s="24" t="s">
        <v>10</v>
      </c>
      <c r="B227" s="3" t="e">
        <f t="shared" si="40"/>
        <v>#REF!</v>
      </c>
      <c r="C227" s="3"/>
      <c r="D227" s="3"/>
      <c r="E227" s="3">
        <f t="shared" si="41"/>
        <v>5460</v>
      </c>
      <c r="F227" s="3"/>
      <c r="G227" s="3" t="e">
        <f>G226-#REF!</f>
        <v>#REF!</v>
      </c>
    </row>
    <row r="228" spans="1:13">
      <c r="A228" s="24" t="s">
        <v>33</v>
      </c>
      <c r="B228" s="3" t="e">
        <f>ROUND(G227*13.5%/12,0)</f>
        <v>#REF!</v>
      </c>
      <c r="C228" s="3"/>
      <c r="D228" s="3"/>
      <c r="E228" s="3">
        <f t="shared" si="41"/>
        <v>5460</v>
      </c>
      <c r="F228" s="3"/>
      <c r="G228" s="3" t="e">
        <f>G227-#REF!</f>
        <v>#REF!</v>
      </c>
    </row>
    <row r="229" spans="1:13">
      <c r="A229" s="24" t="s">
        <v>4</v>
      </c>
      <c r="B229" s="3" t="e">
        <f>ROUND(G228*13.5%/12,0)</f>
        <v>#REF!</v>
      </c>
      <c r="C229" s="3"/>
      <c r="D229" s="3"/>
      <c r="E229" s="3">
        <f t="shared" si="41"/>
        <v>5460</v>
      </c>
      <c r="F229" s="3"/>
      <c r="G229" s="3" t="e">
        <f>G228-#REF!</f>
        <v>#REF!</v>
      </c>
    </row>
    <row r="230" spans="1:13">
      <c r="A230" s="24" t="s">
        <v>5</v>
      </c>
      <c r="B230" s="3" t="e">
        <f>ROUND(G229*13.5%/12,0)</f>
        <v>#REF!</v>
      </c>
      <c r="C230" s="3"/>
      <c r="D230" s="3"/>
      <c r="E230" s="3">
        <f t="shared" si="41"/>
        <v>5460</v>
      </c>
      <c r="F230" s="3"/>
      <c r="G230" s="3" t="e">
        <f>G229-#REF!</f>
        <v>#REF!</v>
      </c>
    </row>
    <row r="231" spans="1:13">
      <c r="A231" s="24" t="s">
        <v>6</v>
      </c>
    </row>
    <row r="232" spans="1:13">
      <c r="A232" s="31" t="s">
        <v>2</v>
      </c>
      <c r="B232" s="13"/>
      <c r="C232" s="13"/>
      <c r="D232" s="13"/>
      <c r="E232" s="13"/>
      <c r="F232" s="13"/>
      <c r="G232" s="13"/>
    </row>
    <row r="233" spans="1:13">
      <c r="A233" s="32"/>
      <c r="B233" s="3"/>
      <c r="C233" s="3"/>
      <c r="D233" s="3"/>
      <c r="E233" s="3"/>
      <c r="F233" s="3"/>
      <c r="G233" s="3"/>
      <c r="H233" s="13"/>
    </row>
    <row r="234" spans="1:13">
      <c r="A234" s="32"/>
      <c r="B234" s="3" t="s">
        <v>0</v>
      </c>
      <c r="C234" s="3"/>
      <c r="D234" s="3"/>
      <c r="E234" s="3" t="s">
        <v>26</v>
      </c>
      <c r="F234" s="3"/>
      <c r="G234" s="3" t="s">
        <v>24</v>
      </c>
      <c r="H234" s="2"/>
    </row>
    <row r="235" spans="1:13">
      <c r="A235" s="32"/>
      <c r="B235" s="3"/>
      <c r="C235" s="3"/>
      <c r="D235" s="3"/>
      <c r="E235" s="3"/>
      <c r="F235" s="3"/>
      <c r="G235" s="3">
        <f>368398</f>
        <v>368398</v>
      </c>
      <c r="J235" s="6">
        <v>40787</v>
      </c>
      <c r="K235">
        <v>25000</v>
      </c>
      <c r="L235">
        <f>ROUND(K235*13.5%/12,0)</f>
        <v>281</v>
      </c>
      <c r="M235">
        <f>+K235*13.5%</f>
        <v>3375</v>
      </c>
    </row>
    <row r="236" spans="1:13">
      <c r="A236" s="32"/>
      <c r="B236" s="3">
        <f t="shared" ref="B236:B242" si="42">ROUND(G235*13.5%/12,0)</f>
        <v>4144</v>
      </c>
      <c r="C236" s="3"/>
      <c r="D236" s="3"/>
      <c r="E236" s="3">
        <f>7900-500</f>
        <v>7400</v>
      </c>
      <c r="F236" s="3"/>
      <c r="G236" s="3" t="e">
        <f>+G235-#REF!</f>
        <v>#REF!</v>
      </c>
      <c r="H236">
        <v>25000</v>
      </c>
      <c r="J236" s="6">
        <v>40817</v>
      </c>
      <c r="K236">
        <v>25000</v>
      </c>
      <c r="L236">
        <f t="shared" ref="L236:L248" si="43">ROUND(K236*13.5%/12,0)</f>
        <v>281</v>
      </c>
    </row>
    <row r="237" spans="1:13">
      <c r="B237" s="3" t="e">
        <f t="shared" si="42"/>
        <v>#REF!</v>
      </c>
      <c r="C237" s="3"/>
      <c r="D237" s="3"/>
      <c r="E237" s="3">
        <f t="shared" ref="E237:E242" si="44">7900-500</f>
        <v>7400</v>
      </c>
      <c r="F237" s="3"/>
      <c r="G237" s="3" t="e">
        <f>G236-#REF!</f>
        <v>#REF!</v>
      </c>
      <c r="J237" s="6">
        <v>40848</v>
      </c>
      <c r="K237">
        <v>25000</v>
      </c>
      <c r="L237">
        <f t="shared" si="43"/>
        <v>281</v>
      </c>
    </row>
    <row r="238" spans="1:13">
      <c r="B238" s="3" t="e">
        <f t="shared" si="42"/>
        <v>#REF!</v>
      </c>
      <c r="C238" s="3"/>
      <c r="D238" s="3"/>
      <c r="E238" s="3">
        <f t="shared" si="44"/>
        <v>7400</v>
      </c>
      <c r="F238" s="3"/>
      <c r="G238" s="3" t="e">
        <f>G237-#REF!</f>
        <v>#REF!</v>
      </c>
      <c r="J238" s="6">
        <v>40878</v>
      </c>
      <c r="K238">
        <v>25000</v>
      </c>
      <c r="L238">
        <f t="shared" si="43"/>
        <v>281</v>
      </c>
    </row>
    <row r="239" spans="1:13">
      <c r="B239" s="3" t="e">
        <f t="shared" si="42"/>
        <v>#REF!</v>
      </c>
      <c r="C239" s="3"/>
      <c r="D239" s="3"/>
      <c r="E239" s="3">
        <f t="shared" si="44"/>
        <v>7400</v>
      </c>
      <c r="F239" s="3"/>
      <c r="G239" s="3" t="e">
        <f>G238-#REF!</f>
        <v>#REF!</v>
      </c>
      <c r="J239" s="6">
        <v>40909</v>
      </c>
      <c r="K239">
        <v>25000</v>
      </c>
      <c r="L239">
        <f t="shared" si="43"/>
        <v>281</v>
      </c>
    </row>
    <row r="240" spans="1:13">
      <c r="A240" s="30" t="s">
        <v>37</v>
      </c>
      <c r="B240" s="3" t="e">
        <f t="shared" si="42"/>
        <v>#REF!</v>
      </c>
      <c r="C240" s="3"/>
      <c r="D240" s="3"/>
      <c r="E240" s="3">
        <f t="shared" si="44"/>
        <v>7400</v>
      </c>
      <c r="F240" s="3"/>
      <c r="G240" s="3" t="e">
        <f>G239-#REF!</f>
        <v>#REF!</v>
      </c>
      <c r="J240" s="6">
        <v>40940</v>
      </c>
      <c r="K240">
        <v>25000</v>
      </c>
      <c r="L240">
        <f t="shared" si="43"/>
        <v>281</v>
      </c>
    </row>
    <row r="241" spans="1:12">
      <c r="A241" s="24"/>
      <c r="B241" s="3" t="e">
        <f t="shared" si="42"/>
        <v>#REF!</v>
      </c>
      <c r="C241" s="3"/>
      <c r="D241" s="3"/>
      <c r="E241" s="3">
        <f t="shared" si="44"/>
        <v>7400</v>
      </c>
      <c r="F241" s="3"/>
      <c r="G241" s="3" t="e">
        <f>G240-#REF!</f>
        <v>#REF!</v>
      </c>
      <c r="J241" s="6">
        <v>40969</v>
      </c>
      <c r="K241">
        <v>25000</v>
      </c>
      <c r="L241">
        <f t="shared" si="43"/>
        <v>281</v>
      </c>
    </row>
    <row r="242" spans="1:12">
      <c r="A242" s="24"/>
      <c r="B242" s="3" t="e">
        <f t="shared" si="42"/>
        <v>#REF!</v>
      </c>
      <c r="C242" s="3"/>
      <c r="D242" s="3"/>
      <c r="E242" s="3">
        <f t="shared" si="44"/>
        <v>7400</v>
      </c>
      <c r="F242" s="3"/>
      <c r="G242" s="3" t="e">
        <f>G241-#REF!</f>
        <v>#REF!</v>
      </c>
      <c r="J242" s="6">
        <v>41000</v>
      </c>
      <c r="K242">
        <v>25000</v>
      </c>
      <c r="L242">
        <f t="shared" si="43"/>
        <v>281</v>
      </c>
    </row>
    <row r="243" spans="1:12">
      <c r="A243" s="24"/>
      <c r="B243" s="10"/>
      <c r="C243" s="10"/>
      <c r="D243" s="10"/>
      <c r="E243" s="10"/>
      <c r="F243" s="10"/>
      <c r="G243" s="10">
        <v>344900</v>
      </c>
      <c r="J243" s="6">
        <v>41030</v>
      </c>
      <c r="K243">
        <v>25000</v>
      </c>
      <c r="L243">
        <f t="shared" si="43"/>
        <v>281</v>
      </c>
    </row>
    <row r="244" spans="1:12">
      <c r="A244" s="24" t="s">
        <v>9</v>
      </c>
      <c r="B244" s="10" t="s">
        <v>38</v>
      </c>
      <c r="C244" s="10"/>
      <c r="D244" s="10"/>
      <c r="E244" s="10">
        <v>25000</v>
      </c>
      <c r="F244" s="10">
        <v>3934</v>
      </c>
      <c r="G244" s="9">
        <f>+E244+F244</f>
        <v>28934</v>
      </c>
      <c r="J244" s="6">
        <v>41061</v>
      </c>
      <c r="K244">
        <v>25000</v>
      </c>
      <c r="L244">
        <f t="shared" si="43"/>
        <v>281</v>
      </c>
    </row>
    <row r="245" spans="1:12">
      <c r="A245" s="24" t="s">
        <v>10</v>
      </c>
      <c r="B245" s="10"/>
      <c r="C245" s="10"/>
      <c r="D245" s="10"/>
      <c r="E245" s="10"/>
      <c r="F245" s="10"/>
      <c r="G245" s="10">
        <f>+G243+G244</f>
        <v>373834</v>
      </c>
      <c r="J245" s="6">
        <v>41091</v>
      </c>
      <c r="K245">
        <v>25000</v>
      </c>
      <c r="L245">
        <f t="shared" si="43"/>
        <v>281</v>
      </c>
    </row>
    <row r="246" spans="1:12">
      <c r="A246" s="24" t="s">
        <v>33</v>
      </c>
      <c r="B246" s="10"/>
      <c r="C246" s="10"/>
      <c r="D246" s="10"/>
      <c r="E246" s="10"/>
      <c r="F246" s="10"/>
      <c r="G246" s="10"/>
      <c r="J246" s="6">
        <v>41122</v>
      </c>
      <c r="K246">
        <v>25000</v>
      </c>
      <c r="L246">
        <f t="shared" si="43"/>
        <v>281</v>
      </c>
    </row>
    <row r="247" spans="1:12">
      <c r="A247" s="24" t="s">
        <v>4</v>
      </c>
      <c r="E247">
        <v>5000</v>
      </c>
      <c r="F247">
        <v>2000</v>
      </c>
      <c r="G247">
        <v>12500</v>
      </c>
      <c r="J247" s="6">
        <v>41153</v>
      </c>
      <c r="K247">
        <v>25000</v>
      </c>
      <c r="L247">
        <f t="shared" si="43"/>
        <v>281</v>
      </c>
    </row>
    <row r="248" spans="1:12">
      <c r="A248" s="24" t="s">
        <v>5</v>
      </c>
      <c r="H248">
        <v>373900</v>
      </c>
      <c r="I248">
        <v>10000</v>
      </c>
      <c r="J248" s="6">
        <v>41183</v>
      </c>
      <c r="K248">
        <v>25000</v>
      </c>
      <c r="L248">
        <f t="shared" si="43"/>
        <v>281</v>
      </c>
    </row>
    <row r="249" spans="1:12">
      <c r="A249" s="24" t="s">
        <v>6</v>
      </c>
      <c r="I249">
        <f>+I248+H248+G247+F247+E247</f>
        <v>403400</v>
      </c>
      <c r="L249">
        <f>SUM(L235:L248)</f>
        <v>3934</v>
      </c>
    </row>
    <row r="250" spans="1:12">
      <c r="A250" s="31" t="s">
        <v>2</v>
      </c>
      <c r="B250" s="13"/>
      <c r="C250" s="13"/>
      <c r="D250" s="13"/>
      <c r="E250" s="13"/>
      <c r="F250" s="13"/>
      <c r="G250" s="13"/>
      <c r="I250" t="e">
        <f>+#REF!-I249</f>
        <v>#REF!</v>
      </c>
    </row>
    <row r="251" spans="1:12">
      <c r="B251" s="3"/>
      <c r="C251" s="3"/>
      <c r="D251" s="3"/>
      <c r="E251" s="3"/>
      <c r="F251" s="3"/>
      <c r="G251" s="3"/>
      <c r="H251" s="13"/>
    </row>
    <row r="252" spans="1:12">
      <c r="B252" s="3" t="s">
        <v>0</v>
      </c>
      <c r="C252" s="3"/>
      <c r="D252" s="3"/>
      <c r="E252" s="3" t="s">
        <v>26</v>
      </c>
      <c r="F252" s="3"/>
      <c r="G252" s="3" t="s">
        <v>24</v>
      </c>
      <c r="H252" s="2"/>
    </row>
    <row r="253" spans="1:12">
      <c r="B253" s="3"/>
      <c r="C253" s="3"/>
      <c r="D253" s="3"/>
      <c r="E253" s="3"/>
      <c r="F253" s="3"/>
      <c r="G253" s="3">
        <v>150879</v>
      </c>
    </row>
    <row r="254" spans="1:12">
      <c r="B254" s="3">
        <f t="shared" ref="B254:B260" si="45">ROUND(G253*13.5%/12,0)</f>
        <v>1697</v>
      </c>
      <c r="C254" s="3"/>
      <c r="D254" s="3"/>
      <c r="E254" s="3">
        <v>4000</v>
      </c>
      <c r="F254" s="3"/>
      <c r="G254" s="3" t="e">
        <f>+G253-#REF!</f>
        <v>#REF!</v>
      </c>
    </row>
    <row r="255" spans="1:12">
      <c r="B255" s="3" t="e">
        <f t="shared" si="45"/>
        <v>#REF!</v>
      </c>
      <c r="C255" s="3"/>
      <c r="D255" s="3"/>
      <c r="E255" s="3">
        <v>4000</v>
      </c>
      <c r="F255" s="3"/>
      <c r="G255" s="3" t="e">
        <f>G254-#REF!</f>
        <v>#REF!</v>
      </c>
    </row>
    <row r="256" spans="1:12">
      <c r="A256" s="30" t="s">
        <v>16</v>
      </c>
      <c r="B256" s="3" t="e">
        <f t="shared" si="45"/>
        <v>#REF!</v>
      </c>
      <c r="C256" s="3"/>
      <c r="D256" s="3"/>
      <c r="E256" s="3">
        <v>4000</v>
      </c>
      <c r="F256" s="3"/>
      <c r="G256" s="3" t="e">
        <f>G255-#REF!</f>
        <v>#REF!</v>
      </c>
    </row>
    <row r="257" spans="1:8">
      <c r="A257" s="24"/>
      <c r="B257" s="3" t="e">
        <f t="shared" si="45"/>
        <v>#REF!</v>
      </c>
      <c r="C257" s="3"/>
      <c r="D257" s="3"/>
      <c r="E257" s="3">
        <v>4000</v>
      </c>
      <c r="F257" s="3"/>
      <c r="G257" s="3" t="e">
        <f>G256-#REF!</f>
        <v>#REF!</v>
      </c>
    </row>
    <row r="258" spans="1:8">
      <c r="A258" s="24"/>
      <c r="B258" s="3" t="e">
        <f t="shared" si="45"/>
        <v>#REF!</v>
      </c>
      <c r="C258" s="3"/>
      <c r="D258" s="3"/>
      <c r="E258" s="3">
        <v>4000</v>
      </c>
      <c r="F258" s="3"/>
      <c r="G258" s="3" t="e">
        <f>G257-#REF!</f>
        <v>#REF!</v>
      </c>
    </row>
    <row r="259" spans="1:8">
      <c r="A259" s="24"/>
      <c r="B259" s="3" t="e">
        <f t="shared" si="45"/>
        <v>#REF!</v>
      </c>
      <c r="C259" s="3"/>
      <c r="D259" s="3"/>
      <c r="E259" s="3">
        <v>4000</v>
      </c>
      <c r="F259" s="3"/>
      <c r="G259" s="3" t="e">
        <f>G258-#REF!</f>
        <v>#REF!</v>
      </c>
    </row>
    <row r="260" spans="1:8">
      <c r="A260" s="24" t="s">
        <v>9</v>
      </c>
      <c r="B260" s="3" t="e">
        <f t="shared" si="45"/>
        <v>#REF!</v>
      </c>
      <c r="C260" s="3"/>
      <c r="D260" s="3"/>
      <c r="E260" s="3">
        <v>4000</v>
      </c>
      <c r="F260" s="3"/>
      <c r="G260" s="3" t="e">
        <f>G259-#REF!</f>
        <v>#REF!</v>
      </c>
    </row>
    <row r="261" spans="1:8">
      <c r="A261" s="24" t="s">
        <v>10</v>
      </c>
    </row>
    <row r="262" spans="1:8">
      <c r="A262" s="24" t="s">
        <v>33</v>
      </c>
    </row>
    <row r="263" spans="1:8">
      <c r="A263" s="24" t="s">
        <v>4</v>
      </c>
    </row>
    <row r="264" spans="1:8">
      <c r="A264" s="24" t="s">
        <v>5</v>
      </c>
    </row>
    <row r="265" spans="1:8">
      <c r="A265" s="24" t="s">
        <v>6</v>
      </c>
    </row>
    <row r="266" spans="1:8">
      <c r="A266" s="31" t="s">
        <v>2</v>
      </c>
      <c r="B266" s="13"/>
      <c r="C266" s="13"/>
      <c r="D266" s="13"/>
      <c r="E266" s="13"/>
      <c r="F266" s="13"/>
      <c r="G266" s="13"/>
    </row>
    <row r="267" spans="1:8">
      <c r="B267" s="3"/>
      <c r="C267" s="3"/>
      <c r="D267" s="3"/>
      <c r="E267" s="3"/>
      <c r="F267" s="3"/>
      <c r="G267" s="3"/>
      <c r="H267" s="13"/>
    </row>
    <row r="268" spans="1:8">
      <c r="B268" s="3" t="s">
        <v>0</v>
      </c>
      <c r="C268" s="3"/>
      <c r="D268" s="3"/>
      <c r="E268" s="3" t="s">
        <v>26</v>
      </c>
      <c r="F268" s="3"/>
      <c r="G268" s="3" t="s">
        <v>24</v>
      </c>
      <c r="H268" s="2"/>
    </row>
    <row r="269" spans="1:8">
      <c r="A269" s="30" t="s">
        <v>36</v>
      </c>
      <c r="B269" s="3"/>
      <c r="C269" s="3"/>
      <c r="D269" s="3"/>
      <c r="E269" s="3"/>
      <c r="F269" s="3"/>
      <c r="G269" s="3">
        <v>368299</v>
      </c>
    </row>
    <row r="270" spans="1:8">
      <c r="A270" s="24"/>
      <c r="B270" s="3">
        <f t="shared" ref="B270:B276" si="46">ROUND(G269*13.5%/12,0)</f>
        <v>4143</v>
      </c>
      <c r="C270" s="3"/>
      <c r="D270" s="3"/>
      <c r="E270" s="3">
        <v>7400</v>
      </c>
      <c r="F270" s="3"/>
      <c r="G270" s="3" t="e">
        <f>+G269-#REF!</f>
        <v>#REF!</v>
      </c>
    </row>
    <row r="271" spans="1:8">
      <c r="A271" s="24"/>
      <c r="B271" s="3" t="e">
        <f t="shared" si="46"/>
        <v>#REF!</v>
      </c>
      <c r="C271" s="3"/>
      <c r="D271" s="3"/>
      <c r="E271" s="3">
        <v>7400</v>
      </c>
      <c r="F271" s="3"/>
      <c r="G271" s="3" t="e">
        <f>G270-#REF!</f>
        <v>#REF!</v>
      </c>
    </row>
    <row r="272" spans="1:8">
      <c r="A272" s="24"/>
      <c r="B272" s="3" t="e">
        <f t="shared" si="46"/>
        <v>#REF!</v>
      </c>
      <c r="C272" s="3"/>
      <c r="D272" s="3"/>
      <c r="E272" s="3">
        <v>7400</v>
      </c>
      <c r="F272" s="3"/>
      <c r="G272" s="3" t="e">
        <f>G271-#REF!</f>
        <v>#REF!</v>
      </c>
    </row>
    <row r="273" spans="1:9">
      <c r="A273" s="24"/>
      <c r="B273" s="3" t="e">
        <f t="shared" si="46"/>
        <v>#REF!</v>
      </c>
      <c r="C273" s="3"/>
      <c r="D273" s="3"/>
      <c r="E273" s="3">
        <v>7400</v>
      </c>
      <c r="F273" s="3"/>
      <c r="G273" s="3" t="e">
        <f>G272-#REF!</f>
        <v>#REF!</v>
      </c>
    </row>
    <row r="274" spans="1:9">
      <c r="A274" s="24"/>
      <c r="B274" s="3" t="e">
        <f t="shared" si="46"/>
        <v>#REF!</v>
      </c>
      <c r="C274" s="3"/>
      <c r="D274" s="3"/>
      <c r="E274" s="3">
        <v>7400</v>
      </c>
      <c r="F274" s="3"/>
      <c r="G274" s="3" t="e">
        <f>G273-#REF!</f>
        <v>#REF!</v>
      </c>
    </row>
    <row r="275" spans="1:9">
      <c r="A275" s="24"/>
      <c r="B275" s="3" t="e">
        <f t="shared" si="46"/>
        <v>#REF!</v>
      </c>
      <c r="C275" s="3"/>
      <c r="D275" s="3"/>
      <c r="E275" s="3">
        <v>7400</v>
      </c>
      <c r="F275" s="3"/>
      <c r="G275" s="3" t="e">
        <f>G274-#REF!</f>
        <v>#REF!</v>
      </c>
    </row>
    <row r="276" spans="1:9">
      <c r="A276" s="24"/>
      <c r="B276" s="3" t="e">
        <f t="shared" si="46"/>
        <v>#REF!</v>
      </c>
      <c r="C276" s="3"/>
      <c r="D276" s="3"/>
      <c r="E276" s="3">
        <v>7400</v>
      </c>
      <c r="F276" s="3"/>
      <c r="G276" s="3" t="e">
        <f>G275-#REF!</f>
        <v>#REF!</v>
      </c>
    </row>
    <row r="277" spans="1:9">
      <c r="A277" s="25">
        <v>40787</v>
      </c>
    </row>
    <row r="278" spans="1:9">
      <c r="A278" s="25">
        <v>40817</v>
      </c>
    </row>
    <row r="279" spans="1:9">
      <c r="A279" s="25">
        <v>40848</v>
      </c>
      <c r="B279" s="13"/>
      <c r="C279" s="13"/>
      <c r="D279" s="13"/>
      <c r="E279" s="13"/>
      <c r="F279" s="13"/>
      <c r="G279" s="13"/>
    </row>
    <row r="280" spans="1:9">
      <c r="A280" s="25">
        <v>40878</v>
      </c>
      <c r="B280" s="3"/>
      <c r="C280" s="3"/>
      <c r="D280" s="3"/>
      <c r="E280" s="3"/>
      <c r="F280" s="3"/>
      <c r="G280" s="3"/>
      <c r="H280" s="13"/>
    </row>
    <row r="281" spans="1:9">
      <c r="A281" s="25">
        <v>40909</v>
      </c>
      <c r="B281" s="3" t="s">
        <v>0</v>
      </c>
      <c r="C281" s="3"/>
      <c r="D281" s="3"/>
      <c r="E281" s="3" t="s">
        <v>26</v>
      </c>
      <c r="F281" s="3"/>
      <c r="G281" s="3" t="s">
        <v>24</v>
      </c>
      <c r="H281" s="2"/>
    </row>
    <row r="282" spans="1:9">
      <c r="A282" s="25">
        <v>40940</v>
      </c>
      <c r="B282" s="3"/>
      <c r="C282" s="3"/>
      <c r="D282" s="3"/>
      <c r="E282" s="3"/>
      <c r="F282" s="3"/>
      <c r="G282" s="3">
        <v>377405</v>
      </c>
    </row>
    <row r="283" spans="1:9">
      <c r="A283" s="33">
        <v>40969</v>
      </c>
      <c r="B283" s="3"/>
      <c r="C283" s="3"/>
      <c r="D283" s="3"/>
      <c r="E283" s="3"/>
      <c r="F283" s="3"/>
      <c r="G283" s="3"/>
    </row>
    <row r="284" spans="1:9">
      <c r="A284" s="25">
        <v>41000</v>
      </c>
      <c r="B284" s="3"/>
      <c r="C284" s="3"/>
      <c r="D284" s="3"/>
      <c r="E284" s="3"/>
      <c r="F284" s="3"/>
      <c r="G284" s="3"/>
    </row>
    <row r="285" spans="1:9">
      <c r="A285" s="25">
        <v>41030</v>
      </c>
      <c r="B285" s="3"/>
      <c r="C285" s="3"/>
      <c r="D285" s="3"/>
      <c r="E285" s="3"/>
      <c r="F285" s="3"/>
      <c r="G285" s="3"/>
    </row>
    <row r="286" spans="1:9">
      <c r="A286" s="25">
        <v>41061</v>
      </c>
      <c r="B286" s="3"/>
      <c r="C286" s="3"/>
      <c r="D286" s="3"/>
      <c r="E286" s="3"/>
      <c r="F286" s="3"/>
      <c r="G286" s="3"/>
    </row>
    <row r="287" spans="1:9">
      <c r="A287" s="25">
        <v>41091</v>
      </c>
      <c r="B287" s="3">
        <f>ROUND(G282*13.5%/12,0)</f>
        <v>4246</v>
      </c>
      <c r="C287" s="3"/>
      <c r="D287" s="3"/>
      <c r="E287" s="3">
        <v>5950</v>
      </c>
      <c r="F287" s="3"/>
      <c r="G287" s="3" t="e">
        <f>+G282-#REF!</f>
        <v>#REF!</v>
      </c>
    </row>
    <row r="288" spans="1:9">
      <c r="A288" s="25">
        <v>41122</v>
      </c>
      <c r="B288" s="3" t="e">
        <f t="shared" ref="B288:B293" si="47">ROUND(G287*13.5%/12,0)</f>
        <v>#REF!</v>
      </c>
      <c r="C288" s="3"/>
      <c r="D288" s="3"/>
      <c r="E288" s="3">
        <v>5950</v>
      </c>
      <c r="F288" s="3"/>
      <c r="G288" s="3" t="e">
        <f>G287-#REF!</f>
        <v>#REF!</v>
      </c>
      <c r="I288">
        <v>7400</v>
      </c>
    </row>
    <row r="289" spans="1:9">
      <c r="A289" s="25">
        <v>41153</v>
      </c>
      <c r="B289" s="3" t="e">
        <f t="shared" si="47"/>
        <v>#REF!</v>
      </c>
      <c r="C289" s="3"/>
      <c r="D289" s="3"/>
      <c r="E289" s="3">
        <v>5950</v>
      </c>
      <c r="F289" s="3"/>
      <c r="G289" s="3" t="e">
        <f>G288-#REF!+10000</f>
        <v>#REF!</v>
      </c>
      <c r="I289">
        <f>+I288-1450</f>
        <v>5950</v>
      </c>
    </row>
    <row r="290" spans="1:9">
      <c r="B290" s="3" t="e">
        <f t="shared" si="47"/>
        <v>#REF!</v>
      </c>
      <c r="C290" s="3"/>
      <c r="D290" s="3"/>
      <c r="E290" s="3">
        <v>5950</v>
      </c>
      <c r="F290" s="3"/>
      <c r="G290" s="3" t="e">
        <f>G289-#REF!</f>
        <v>#REF!</v>
      </c>
    </row>
    <row r="291" spans="1:9">
      <c r="B291" s="3" t="e">
        <f t="shared" si="47"/>
        <v>#REF!</v>
      </c>
      <c r="C291" s="3"/>
      <c r="D291" s="3"/>
      <c r="E291" s="3">
        <v>5950</v>
      </c>
      <c r="F291" s="3"/>
      <c r="G291" s="3" t="e">
        <f>G290-#REF!</f>
        <v>#REF!</v>
      </c>
    </row>
    <row r="292" spans="1:9">
      <c r="B292" s="3" t="e">
        <f t="shared" si="47"/>
        <v>#REF!</v>
      </c>
      <c r="C292" s="3"/>
      <c r="D292" s="3"/>
      <c r="E292" s="3">
        <v>5950</v>
      </c>
      <c r="F292" s="3"/>
      <c r="G292" s="3" t="e">
        <f>G291-#REF!</f>
        <v>#REF!</v>
      </c>
    </row>
    <row r="293" spans="1:9">
      <c r="A293" s="24"/>
      <c r="B293" s="5" t="e">
        <f t="shared" si="47"/>
        <v>#REF!</v>
      </c>
      <c r="C293" s="5"/>
      <c r="D293" s="5"/>
      <c r="E293" s="5">
        <v>5950</v>
      </c>
      <c r="F293" s="5"/>
      <c r="G293" s="5" t="e">
        <f>G292-#REF!</f>
        <v>#REF!</v>
      </c>
    </row>
    <row r="294" spans="1:9">
      <c r="A294" s="25">
        <v>40787</v>
      </c>
      <c r="B294" s="3" t="e">
        <f t="shared" ref="B294:B299" si="48">ROUND(G293*13.5%/12,0)</f>
        <v>#REF!</v>
      </c>
      <c r="C294" s="3"/>
      <c r="D294" s="3"/>
      <c r="E294" s="3">
        <v>5950</v>
      </c>
      <c r="F294" s="3"/>
      <c r="G294" s="3" t="e">
        <f>G293-#REF!</f>
        <v>#REF!</v>
      </c>
    </row>
    <row r="295" spans="1:9">
      <c r="A295" s="25">
        <v>40817</v>
      </c>
      <c r="B295" s="3" t="e">
        <f t="shared" si="48"/>
        <v>#REF!</v>
      </c>
      <c r="C295" s="3"/>
      <c r="D295" s="3"/>
      <c r="E295" s="3">
        <v>5950</v>
      </c>
      <c r="F295" s="3"/>
      <c r="G295" s="3" t="e">
        <f>G294-#REF!</f>
        <v>#REF!</v>
      </c>
    </row>
    <row r="296" spans="1:9">
      <c r="A296" s="25">
        <v>40848</v>
      </c>
      <c r="B296" s="3" t="e">
        <f t="shared" si="48"/>
        <v>#REF!</v>
      </c>
      <c r="C296" s="3"/>
      <c r="D296" s="3"/>
      <c r="E296" s="3">
        <v>5950</v>
      </c>
      <c r="F296" s="3"/>
      <c r="G296" s="3" t="e">
        <f>G295-#REF!</f>
        <v>#REF!</v>
      </c>
    </row>
    <row r="297" spans="1:9">
      <c r="A297" s="25">
        <v>40878</v>
      </c>
      <c r="B297" s="3" t="e">
        <f t="shared" si="48"/>
        <v>#REF!</v>
      </c>
      <c r="C297" s="3"/>
      <c r="D297" s="3"/>
      <c r="E297" s="3">
        <v>5950</v>
      </c>
      <c r="F297" s="3"/>
      <c r="G297" s="3" t="e">
        <f>G296-#REF!</f>
        <v>#REF!</v>
      </c>
    </row>
    <row r="298" spans="1:9">
      <c r="A298" s="25">
        <v>40909</v>
      </c>
      <c r="B298" s="3" t="e">
        <f t="shared" si="48"/>
        <v>#REF!</v>
      </c>
      <c r="C298" s="3"/>
      <c r="D298" s="3"/>
      <c r="E298" s="3">
        <v>5950</v>
      </c>
      <c r="F298" s="3"/>
      <c r="G298" s="3" t="e">
        <f>G297-#REF!</f>
        <v>#REF!</v>
      </c>
    </row>
    <row r="299" spans="1:9">
      <c r="A299" s="25">
        <v>40940</v>
      </c>
      <c r="B299" s="3" t="e">
        <f t="shared" si="48"/>
        <v>#REF!</v>
      </c>
      <c r="C299" s="3"/>
      <c r="D299" s="3"/>
      <c r="E299" s="3">
        <v>5950</v>
      </c>
      <c r="F299" s="3"/>
      <c r="G299" s="3" t="e">
        <f>G298-#REF!</f>
        <v>#REF!</v>
      </c>
    </row>
    <row r="300" spans="1:9">
      <c r="A300" s="25">
        <v>40969</v>
      </c>
    </row>
    <row r="301" spans="1:9">
      <c r="A301" s="25">
        <v>41000</v>
      </c>
    </row>
    <row r="302" spans="1:9">
      <c r="A302" s="25">
        <v>41030</v>
      </c>
    </row>
    <row r="303" spans="1:9">
      <c r="A303" s="25">
        <v>41061</v>
      </c>
      <c r="B303" s="3"/>
      <c r="C303" s="3"/>
      <c r="D303" s="3"/>
      <c r="E303" s="3"/>
      <c r="F303" s="3"/>
      <c r="G303" s="3">
        <v>25000</v>
      </c>
    </row>
    <row r="304" spans="1:9">
      <c r="A304" s="25">
        <v>41091</v>
      </c>
      <c r="B304" s="3">
        <f t="shared" ref="B304:B316" si="49">ROUND(G303*13.5%/12,0)</f>
        <v>281</v>
      </c>
      <c r="C304" s="3"/>
      <c r="D304" s="3"/>
      <c r="E304" s="3">
        <v>1450</v>
      </c>
      <c r="F304" s="3"/>
      <c r="G304" s="3" t="e">
        <f>+G303-#REF!</f>
        <v>#REF!</v>
      </c>
    </row>
    <row r="305" spans="1:7">
      <c r="A305" s="25">
        <v>41122</v>
      </c>
      <c r="B305" s="3" t="e">
        <f t="shared" si="49"/>
        <v>#REF!</v>
      </c>
      <c r="C305" s="3"/>
      <c r="D305" s="3"/>
      <c r="E305" s="3">
        <v>1450</v>
      </c>
      <c r="F305" s="3"/>
      <c r="G305" s="3" t="e">
        <f>G304-#REF!</f>
        <v>#REF!</v>
      </c>
    </row>
    <row r="306" spans="1:7">
      <c r="A306" s="25">
        <v>41153</v>
      </c>
      <c r="B306" s="3" t="e">
        <f t="shared" si="49"/>
        <v>#REF!</v>
      </c>
      <c r="C306" s="3"/>
      <c r="D306" s="3"/>
      <c r="E306" s="3">
        <v>1450</v>
      </c>
      <c r="F306" s="3"/>
      <c r="G306" s="3" t="e">
        <f>G305-#REF!</f>
        <v>#REF!</v>
      </c>
    </row>
    <row r="307" spans="1:7">
      <c r="B307" s="3" t="e">
        <f t="shared" si="49"/>
        <v>#REF!</v>
      </c>
      <c r="C307" s="3"/>
      <c r="D307" s="3"/>
      <c r="E307" s="3">
        <v>1450</v>
      </c>
      <c r="F307" s="3"/>
      <c r="G307" s="3" t="e">
        <f>G306-#REF!</f>
        <v>#REF!</v>
      </c>
    </row>
    <row r="308" spans="1:7">
      <c r="B308" s="3" t="e">
        <f t="shared" si="49"/>
        <v>#REF!</v>
      </c>
      <c r="C308" s="3"/>
      <c r="D308" s="3"/>
      <c r="E308" s="3">
        <v>1450</v>
      </c>
      <c r="F308" s="3"/>
      <c r="G308" s="3" t="e">
        <f>G307-#REF!</f>
        <v>#REF!</v>
      </c>
    </row>
    <row r="309" spans="1:7">
      <c r="B309" s="3" t="e">
        <f t="shared" si="49"/>
        <v>#REF!</v>
      </c>
      <c r="C309" s="3"/>
      <c r="D309" s="3"/>
      <c r="E309" s="3">
        <v>1450</v>
      </c>
      <c r="F309" s="3"/>
      <c r="G309" s="3" t="e">
        <f>G308-#REF!</f>
        <v>#REF!</v>
      </c>
    </row>
    <row r="310" spans="1:7">
      <c r="B310" s="3" t="e">
        <f t="shared" si="49"/>
        <v>#REF!</v>
      </c>
      <c r="C310" s="3"/>
      <c r="D310" s="3"/>
      <c r="E310" s="3">
        <v>1450</v>
      </c>
      <c r="F310" s="3"/>
      <c r="G310" s="3" t="e">
        <f>G309-#REF!</f>
        <v>#REF!</v>
      </c>
    </row>
    <row r="311" spans="1:7">
      <c r="B311" s="3" t="e">
        <f t="shared" si="49"/>
        <v>#REF!</v>
      </c>
      <c r="C311" s="3"/>
      <c r="D311" s="3"/>
      <c r="E311" s="3">
        <v>1450</v>
      </c>
      <c r="F311" s="3"/>
      <c r="G311" s="3" t="e">
        <f>G310-#REF!</f>
        <v>#REF!</v>
      </c>
    </row>
    <row r="312" spans="1:7">
      <c r="B312" s="3" t="e">
        <f t="shared" si="49"/>
        <v>#REF!</v>
      </c>
      <c r="C312" s="3"/>
      <c r="D312" s="3"/>
      <c r="E312" s="3">
        <v>1450</v>
      </c>
      <c r="F312" s="3"/>
      <c r="G312" s="3" t="e">
        <f>G311-#REF!</f>
        <v>#REF!</v>
      </c>
    </row>
    <row r="313" spans="1:7">
      <c r="A313" s="24"/>
      <c r="B313" s="3" t="e">
        <f t="shared" si="49"/>
        <v>#REF!</v>
      </c>
      <c r="C313" s="3"/>
      <c r="D313" s="3"/>
      <c r="E313" s="3">
        <v>1450</v>
      </c>
      <c r="F313" s="3"/>
      <c r="G313" s="3" t="e">
        <f>G312-#REF!</f>
        <v>#REF!</v>
      </c>
    </row>
    <row r="314" spans="1:7">
      <c r="A314" s="25">
        <v>40603</v>
      </c>
      <c r="B314" s="3" t="e">
        <f t="shared" si="49"/>
        <v>#REF!</v>
      </c>
      <c r="C314" s="3"/>
      <c r="D314" s="3"/>
      <c r="E314" s="3">
        <v>1450</v>
      </c>
      <c r="F314" s="3"/>
      <c r="G314" s="3" t="e">
        <f>G313-#REF!</f>
        <v>#REF!</v>
      </c>
    </row>
    <row r="315" spans="1:7">
      <c r="A315" s="25">
        <v>40634</v>
      </c>
      <c r="B315" s="3" t="e">
        <f t="shared" si="49"/>
        <v>#REF!</v>
      </c>
      <c r="C315" s="3"/>
      <c r="D315" s="3"/>
      <c r="E315" s="3">
        <v>1450</v>
      </c>
      <c r="F315" s="3"/>
      <c r="G315" s="3" t="e">
        <f>G314-#REF!</f>
        <v>#REF!</v>
      </c>
    </row>
    <row r="316" spans="1:7">
      <c r="A316" s="25">
        <v>40664</v>
      </c>
      <c r="B316" s="3" t="e">
        <f t="shared" si="49"/>
        <v>#REF!</v>
      </c>
      <c r="C316" s="3"/>
      <c r="D316" s="3"/>
      <c r="E316" s="3">
        <v>1450</v>
      </c>
      <c r="F316" s="3"/>
      <c r="G316" s="3" t="e">
        <f>G315-#REF!</f>
        <v>#REF!</v>
      </c>
    </row>
    <row r="317" spans="1:7">
      <c r="A317" s="25">
        <v>40695</v>
      </c>
      <c r="B317" s="3"/>
      <c r="C317" s="3"/>
      <c r="D317" s="3"/>
      <c r="E317" s="8">
        <f>SUM(E304:E316)</f>
        <v>18850</v>
      </c>
      <c r="F317" s="3"/>
      <c r="G317" s="3"/>
    </row>
    <row r="318" spans="1:7">
      <c r="A318" s="25">
        <v>40725</v>
      </c>
    </row>
    <row r="319" spans="1:7">
      <c r="A319" s="25">
        <v>40756</v>
      </c>
    </row>
    <row r="320" spans="1:7">
      <c r="A320" s="25">
        <v>40787</v>
      </c>
    </row>
    <row r="321" spans="1:7">
      <c r="A321" s="25">
        <v>40817</v>
      </c>
    </row>
    <row r="322" spans="1:7">
      <c r="A322" s="25">
        <v>40848</v>
      </c>
    </row>
    <row r="323" spans="1:7">
      <c r="A323" s="25">
        <v>40878</v>
      </c>
      <c r="B323" s="3"/>
      <c r="C323" s="3"/>
      <c r="D323" s="3"/>
      <c r="E323" s="3"/>
      <c r="F323" s="3"/>
      <c r="G323" s="3">
        <v>394875</v>
      </c>
    </row>
    <row r="324" spans="1:7">
      <c r="A324" s="25">
        <v>40909</v>
      </c>
      <c r="B324" s="3">
        <v>2596</v>
      </c>
      <c r="C324" s="3"/>
      <c r="D324" s="3"/>
      <c r="E324" s="3">
        <f>5117-500</f>
        <v>4617</v>
      </c>
      <c r="F324" s="3"/>
      <c r="G324" s="3" t="e">
        <f>+G323-#REF!</f>
        <v>#REF!</v>
      </c>
    </row>
    <row r="325" spans="1:7">
      <c r="A325" s="25">
        <v>40940</v>
      </c>
      <c r="B325" s="3" t="e">
        <f t="shared" ref="B325:B336" si="50">ROUND(G324*13.5%/12,0)</f>
        <v>#REF!</v>
      </c>
      <c r="C325" s="3"/>
      <c r="D325" s="3"/>
      <c r="E325" s="3">
        <f>5117-500</f>
        <v>4617</v>
      </c>
      <c r="F325" s="3"/>
      <c r="G325" s="3" t="e">
        <f>G324-#REF!</f>
        <v>#REF!</v>
      </c>
    </row>
    <row r="326" spans="1:7">
      <c r="A326" s="25">
        <v>40969</v>
      </c>
      <c r="B326" s="3" t="e">
        <f t="shared" si="50"/>
        <v>#REF!</v>
      </c>
      <c r="C326" s="3"/>
      <c r="D326" s="3"/>
      <c r="E326" s="3">
        <f>7900-500</f>
        <v>7400</v>
      </c>
      <c r="F326" s="3"/>
      <c r="G326" s="3" t="e">
        <f>G325-#REF!</f>
        <v>#REF!</v>
      </c>
    </row>
    <row r="327" spans="1:7">
      <c r="A327" s="25">
        <v>41000</v>
      </c>
      <c r="B327" s="3" t="e">
        <f t="shared" si="50"/>
        <v>#REF!</v>
      </c>
      <c r="C327" s="3"/>
      <c r="D327" s="3"/>
      <c r="E327" s="3">
        <f>7900-500</f>
        <v>7400</v>
      </c>
      <c r="F327" s="3"/>
      <c r="G327" s="3" t="e">
        <f>G326-#REF!</f>
        <v>#REF!</v>
      </c>
    </row>
    <row r="328" spans="1:7">
      <c r="A328" s="25">
        <v>41030</v>
      </c>
      <c r="B328" s="3" t="e">
        <f t="shared" si="50"/>
        <v>#REF!</v>
      </c>
      <c r="C328" s="3"/>
      <c r="D328" s="3"/>
      <c r="E328" s="3">
        <f>7900-500</f>
        <v>7400</v>
      </c>
      <c r="F328" s="3"/>
      <c r="G328" s="3" t="e">
        <f>G327-#REF!</f>
        <v>#REF!</v>
      </c>
    </row>
    <row r="329" spans="1:7">
      <c r="A329" s="25">
        <v>41061</v>
      </c>
      <c r="B329" s="3" t="e">
        <f t="shared" si="50"/>
        <v>#REF!</v>
      </c>
      <c r="C329" s="3"/>
      <c r="D329" s="3"/>
      <c r="E329" s="3">
        <f>7900-500</f>
        <v>7400</v>
      </c>
      <c r="F329" s="3"/>
      <c r="G329" s="3" t="e">
        <f>G328-#REF!</f>
        <v>#REF!</v>
      </c>
    </row>
    <row r="330" spans="1:7">
      <c r="A330" s="25">
        <v>41091</v>
      </c>
      <c r="B330" s="3" t="e">
        <f t="shared" si="50"/>
        <v>#REF!</v>
      </c>
      <c r="C330" s="3"/>
      <c r="D330" s="3"/>
      <c r="E330" s="3">
        <f>7900-500</f>
        <v>7400</v>
      </c>
      <c r="F330" s="3"/>
      <c r="G330" s="3" t="e">
        <f>G329-#REF!</f>
        <v>#REF!</v>
      </c>
    </row>
    <row r="331" spans="1:7">
      <c r="A331" s="25">
        <v>41122</v>
      </c>
      <c r="B331" s="3" t="e">
        <f t="shared" si="50"/>
        <v>#REF!</v>
      </c>
      <c r="C331" s="3"/>
      <c r="D331" s="3"/>
      <c r="E331" s="3">
        <f>7400-1450</f>
        <v>5950</v>
      </c>
      <c r="F331" s="3"/>
      <c r="G331" s="3" t="e">
        <f>G330-#REF!</f>
        <v>#REF!</v>
      </c>
    </row>
    <row r="332" spans="1:7">
      <c r="A332" s="25">
        <v>41153</v>
      </c>
      <c r="B332" s="3" t="e">
        <f t="shared" si="50"/>
        <v>#REF!</v>
      </c>
      <c r="C332" s="3"/>
      <c r="D332" s="3"/>
      <c r="E332" s="3">
        <f t="shared" ref="E332:E342" si="51">7400-1450</f>
        <v>5950</v>
      </c>
      <c r="F332" s="3"/>
      <c r="G332" s="3" t="e">
        <f>G331-#REF!+10000</f>
        <v>#REF!</v>
      </c>
    </row>
    <row r="333" spans="1:7">
      <c r="B333" s="3" t="e">
        <f t="shared" si="50"/>
        <v>#REF!</v>
      </c>
      <c r="C333" s="3"/>
      <c r="D333" s="3"/>
      <c r="E333" s="3">
        <f t="shared" si="51"/>
        <v>5950</v>
      </c>
      <c r="F333" s="3"/>
      <c r="G333" s="3" t="e">
        <f>G332-#REF!</f>
        <v>#REF!</v>
      </c>
    </row>
    <row r="334" spans="1:7">
      <c r="B334" s="3" t="e">
        <f t="shared" si="50"/>
        <v>#REF!</v>
      </c>
      <c r="C334" s="3"/>
      <c r="D334" s="3"/>
      <c r="E334" s="3">
        <f t="shared" si="51"/>
        <v>5950</v>
      </c>
      <c r="F334" s="3"/>
      <c r="G334" s="3" t="e">
        <f>G333-#REF!</f>
        <v>#REF!</v>
      </c>
    </row>
    <row r="335" spans="1:7">
      <c r="B335" s="3" t="e">
        <f t="shared" si="50"/>
        <v>#REF!</v>
      </c>
      <c r="C335" s="3"/>
      <c r="D335" s="3"/>
      <c r="E335" s="3">
        <f t="shared" si="51"/>
        <v>5950</v>
      </c>
      <c r="F335" s="3"/>
      <c r="G335" s="3" t="e">
        <f>G334-#REF!</f>
        <v>#REF!</v>
      </c>
    </row>
    <row r="336" spans="1:7">
      <c r="B336" s="3" t="e">
        <f t="shared" si="50"/>
        <v>#REF!</v>
      </c>
      <c r="C336" s="3"/>
      <c r="D336" s="3"/>
      <c r="E336" s="3">
        <f t="shared" si="51"/>
        <v>5950</v>
      </c>
      <c r="F336" s="3"/>
      <c r="G336" s="3" t="e">
        <f>G335-#REF!</f>
        <v>#REF!</v>
      </c>
    </row>
    <row r="337" spans="1:8">
      <c r="B337" s="3" t="e">
        <f t="shared" ref="B337:B342" si="52">ROUND(G336*13.5%/12,0)</f>
        <v>#REF!</v>
      </c>
      <c r="C337" s="3"/>
      <c r="D337" s="3"/>
      <c r="E337" s="3">
        <f t="shared" si="51"/>
        <v>5950</v>
      </c>
      <c r="G337" s="3" t="e">
        <f>G336-#REF!</f>
        <v>#REF!</v>
      </c>
    </row>
    <row r="338" spans="1:8">
      <c r="B338" s="3" t="e">
        <f t="shared" si="52"/>
        <v>#REF!</v>
      </c>
      <c r="C338" s="3"/>
      <c r="D338" s="3"/>
      <c r="E338" s="3">
        <f t="shared" si="51"/>
        <v>5950</v>
      </c>
      <c r="G338" s="3" t="e">
        <f>G337-#REF!</f>
        <v>#REF!</v>
      </c>
    </row>
    <row r="339" spans="1:8">
      <c r="A339" s="30" t="s">
        <v>29</v>
      </c>
      <c r="B339" s="3" t="e">
        <f t="shared" si="52"/>
        <v>#REF!</v>
      </c>
      <c r="C339" s="3"/>
      <c r="D339" s="3"/>
      <c r="E339" s="3">
        <f t="shared" si="51"/>
        <v>5950</v>
      </c>
      <c r="G339" s="3" t="e">
        <f>G338-#REF!</f>
        <v>#REF!</v>
      </c>
    </row>
    <row r="340" spans="1:8">
      <c r="A340" s="24"/>
      <c r="B340" s="3" t="e">
        <f t="shared" si="52"/>
        <v>#REF!</v>
      </c>
      <c r="C340" s="3"/>
      <c r="D340" s="3"/>
      <c r="E340" s="3">
        <f t="shared" si="51"/>
        <v>5950</v>
      </c>
      <c r="G340" s="3" t="e">
        <f>G339-#REF!</f>
        <v>#REF!</v>
      </c>
    </row>
    <row r="341" spans="1:8">
      <c r="A341" s="24"/>
      <c r="B341" s="3" t="e">
        <f t="shared" si="52"/>
        <v>#REF!</v>
      </c>
      <c r="C341" s="3"/>
      <c r="D341" s="3"/>
      <c r="E341" s="3">
        <f t="shared" si="51"/>
        <v>5950</v>
      </c>
      <c r="G341" s="3" t="e">
        <f>G340-#REF!</f>
        <v>#REF!</v>
      </c>
    </row>
    <row r="342" spans="1:8">
      <c r="A342" s="24"/>
      <c r="B342" s="11" t="e">
        <f t="shared" si="52"/>
        <v>#REF!</v>
      </c>
      <c r="C342" s="11"/>
      <c r="D342" s="11"/>
      <c r="E342" s="11">
        <f t="shared" si="51"/>
        <v>5950</v>
      </c>
      <c r="G342" s="12" t="e">
        <f>G341-#REF!</f>
        <v>#REF!</v>
      </c>
    </row>
    <row r="343" spans="1:8">
      <c r="A343" s="24" t="s">
        <v>9</v>
      </c>
      <c r="B343" s="8" t="e">
        <f>SUM(B324:B342)</f>
        <v>#REF!</v>
      </c>
      <c r="C343" s="3"/>
      <c r="D343" s="3"/>
      <c r="E343" s="8">
        <f>SUM(E324:E342)</f>
        <v>117634</v>
      </c>
      <c r="F343" s="3"/>
      <c r="G343" s="8"/>
      <c r="H343" t="s">
        <v>39</v>
      </c>
    </row>
    <row r="344" spans="1:8">
      <c r="A344" s="24" t="s">
        <v>10</v>
      </c>
      <c r="G344" s="4"/>
    </row>
    <row r="345" spans="1:8">
      <c r="A345" s="24" t="s">
        <v>33</v>
      </c>
    </row>
    <row r="346" spans="1:8">
      <c r="A346" s="24" t="s">
        <v>4</v>
      </c>
      <c r="G346" t="e">
        <f>+G342+G316</f>
        <v>#REF!</v>
      </c>
    </row>
    <row r="347" spans="1:8">
      <c r="A347" s="24" t="s">
        <v>5</v>
      </c>
    </row>
    <row r="348" spans="1:8">
      <c r="A348" s="24" t="s">
        <v>6</v>
      </c>
    </row>
    <row r="349" spans="1:8">
      <c r="A349" s="31" t="s">
        <v>2</v>
      </c>
      <c r="B349" s="13"/>
      <c r="C349" s="13"/>
      <c r="D349" s="13"/>
      <c r="E349" s="13"/>
      <c r="F349" s="13"/>
      <c r="G349" s="13"/>
    </row>
    <row r="350" spans="1:8">
      <c r="A350" s="31" t="s">
        <v>1</v>
      </c>
      <c r="B350" s="3"/>
      <c r="C350" s="3"/>
      <c r="D350" s="3"/>
      <c r="E350" s="3"/>
      <c r="F350" s="3"/>
      <c r="G350" s="3"/>
      <c r="H350" s="13"/>
    </row>
    <row r="351" spans="1:8">
      <c r="B351" s="3" t="s">
        <v>0</v>
      </c>
      <c r="C351" s="3"/>
      <c r="D351" s="3"/>
      <c r="E351" s="3" t="s">
        <v>26</v>
      </c>
      <c r="F351" s="3"/>
      <c r="G351" s="3" t="s">
        <v>24</v>
      </c>
      <c r="H351" s="2"/>
    </row>
    <row r="352" spans="1:8">
      <c r="B352" s="3"/>
      <c r="C352" s="3"/>
      <c r="D352" s="3"/>
      <c r="E352" s="3"/>
      <c r="F352" s="3"/>
      <c r="G352" s="3">
        <f>225382+6453</f>
        <v>231835</v>
      </c>
    </row>
    <row r="353" spans="1:10">
      <c r="A353" s="30" t="s">
        <v>17</v>
      </c>
      <c r="B353" s="3">
        <f t="shared" ref="B353:B358" si="53">ROUND(G352*13.5%/12,0)</f>
        <v>2608</v>
      </c>
      <c r="C353" s="3"/>
      <c r="D353" s="3"/>
      <c r="E353" s="3">
        <v>5233</v>
      </c>
      <c r="F353" s="3"/>
      <c r="G353" s="3" t="e">
        <f>+G352-#REF!</f>
        <v>#REF!</v>
      </c>
    </row>
    <row r="354" spans="1:10">
      <c r="A354" s="24"/>
      <c r="B354" s="3" t="e">
        <f t="shared" si="53"/>
        <v>#REF!</v>
      </c>
      <c r="C354" s="3"/>
      <c r="D354" s="3"/>
      <c r="E354" s="3">
        <v>5233</v>
      </c>
      <c r="F354" s="3"/>
      <c r="G354" s="3" t="e">
        <f>G353-#REF!</f>
        <v>#REF!</v>
      </c>
    </row>
    <row r="355" spans="1:10">
      <c r="A355" s="24"/>
      <c r="B355" s="3" t="e">
        <f t="shared" si="53"/>
        <v>#REF!</v>
      </c>
      <c r="C355" s="3"/>
      <c r="D355" s="3"/>
      <c r="E355" s="3">
        <v>5233</v>
      </c>
      <c r="F355" s="3"/>
      <c r="G355" s="3" t="e">
        <f>G354-#REF!</f>
        <v>#REF!</v>
      </c>
      <c r="I355">
        <v>5733</v>
      </c>
    </row>
    <row r="356" spans="1:10">
      <c r="A356" s="24"/>
      <c r="B356" s="3" t="e">
        <f t="shared" si="53"/>
        <v>#REF!</v>
      </c>
      <c r="C356" s="3"/>
      <c r="D356" s="3"/>
      <c r="E356" s="3">
        <v>5233</v>
      </c>
      <c r="F356" s="3"/>
      <c r="G356" s="3" t="e">
        <f>G355-#REF!</f>
        <v>#REF!</v>
      </c>
      <c r="I356">
        <f>+I355-6700</f>
        <v>-967</v>
      </c>
    </row>
    <row r="357" spans="1:10">
      <c r="A357" s="24" t="s">
        <v>9</v>
      </c>
      <c r="B357" s="3" t="e">
        <f t="shared" si="53"/>
        <v>#REF!</v>
      </c>
      <c r="C357" s="3"/>
      <c r="D357" s="3"/>
      <c r="E357" s="3">
        <v>6700</v>
      </c>
      <c r="F357" s="3"/>
      <c r="G357" s="3" t="e">
        <f>G356-#REF!</f>
        <v>#REF!</v>
      </c>
      <c r="I357">
        <v>2714</v>
      </c>
    </row>
    <row r="358" spans="1:10">
      <c r="A358" s="24" t="s">
        <v>10</v>
      </c>
      <c r="B358" s="3" t="e">
        <f t="shared" si="53"/>
        <v>#REF!</v>
      </c>
      <c r="C358" s="3"/>
      <c r="D358" s="3"/>
      <c r="E358" s="3">
        <v>6700</v>
      </c>
      <c r="F358" s="3"/>
      <c r="G358" s="3" t="e">
        <f>G357-#REF!</f>
        <v>#REF!</v>
      </c>
      <c r="I358">
        <v>1906</v>
      </c>
    </row>
    <row r="359" spans="1:10">
      <c r="A359" s="24" t="s">
        <v>33</v>
      </c>
      <c r="B359" s="3" t="e">
        <f>ROUND(G358*13.5%/12,0)</f>
        <v>#REF!</v>
      </c>
      <c r="C359" s="3"/>
      <c r="D359" s="3"/>
      <c r="E359" s="3">
        <v>6700</v>
      </c>
      <c r="F359" s="3"/>
      <c r="G359" s="3" t="e">
        <f>G358-#REF!</f>
        <v>#REF!</v>
      </c>
      <c r="I359">
        <f>+I358+I357</f>
        <v>4620</v>
      </c>
    </row>
    <row r="360" spans="1:10">
      <c r="A360" s="24" t="s">
        <v>4</v>
      </c>
      <c r="B360" s="3" t="e">
        <f>ROUND(G359*13.5%/12,0)</f>
        <v>#REF!</v>
      </c>
      <c r="C360" s="3"/>
      <c r="D360" s="3"/>
      <c r="E360" s="3">
        <v>6700</v>
      </c>
      <c r="F360" s="3"/>
      <c r="G360" s="3" t="e">
        <f>G359-#REF!</f>
        <v>#REF!</v>
      </c>
      <c r="I360">
        <v>2818</v>
      </c>
    </row>
    <row r="361" spans="1:10">
      <c r="A361" s="24" t="s">
        <v>5</v>
      </c>
      <c r="H361">
        <v>205000</v>
      </c>
      <c r="I361">
        <v>1927</v>
      </c>
    </row>
    <row r="362" spans="1:10">
      <c r="A362" s="24" t="s">
        <v>6</v>
      </c>
      <c r="I362">
        <f>+I361+I360</f>
        <v>4745</v>
      </c>
    </row>
    <row r="363" spans="1:10">
      <c r="A363" s="31" t="s">
        <v>2</v>
      </c>
      <c r="B363" s="13"/>
      <c r="C363" s="13"/>
      <c r="D363" s="13"/>
      <c r="E363" s="13"/>
      <c r="F363" s="13"/>
      <c r="G363" s="13"/>
      <c r="J363">
        <v>5733</v>
      </c>
    </row>
    <row r="364" spans="1:10">
      <c r="A364" s="31" t="s">
        <v>1</v>
      </c>
      <c r="B364" s="3"/>
      <c r="C364" s="3"/>
      <c r="D364" s="3"/>
      <c r="E364" s="3"/>
      <c r="F364" s="3"/>
      <c r="G364" s="3"/>
      <c r="H364" s="13"/>
      <c r="I364">
        <v>2646</v>
      </c>
      <c r="J364">
        <f>+J363-500</f>
        <v>5233</v>
      </c>
    </row>
    <row r="365" spans="1:10">
      <c r="B365" s="3" t="s">
        <v>0</v>
      </c>
      <c r="C365" s="3"/>
      <c r="D365" s="3"/>
      <c r="E365" s="3" t="s">
        <v>26</v>
      </c>
      <c r="F365" s="3"/>
      <c r="G365" s="3" t="s">
        <v>24</v>
      </c>
      <c r="H365" s="2"/>
      <c r="I365">
        <v>2061</v>
      </c>
    </row>
    <row r="366" spans="1:10">
      <c r="B366" s="3"/>
      <c r="C366" s="3"/>
      <c r="D366" s="3"/>
      <c r="E366" s="3"/>
      <c r="F366" s="3"/>
      <c r="G366" s="3">
        <v>27567</v>
      </c>
      <c r="I366">
        <f>+I365+I364</f>
        <v>4707</v>
      </c>
    </row>
    <row r="367" spans="1:10">
      <c r="B367" s="3">
        <f t="shared" ref="B367:B374" si="54">ROUND(G366*13.5%/12,0)</f>
        <v>310</v>
      </c>
      <c r="C367" s="3"/>
      <c r="D367" s="3"/>
      <c r="E367" s="3">
        <f>1650-500</f>
        <v>1150</v>
      </c>
      <c r="F367" s="3"/>
      <c r="G367" s="3" t="e">
        <f>+G366-#REF!</f>
        <v>#REF!</v>
      </c>
    </row>
    <row r="368" spans="1:10">
      <c r="A368" s="30" t="s">
        <v>40</v>
      </c>
      <c r="B368" s="3" t="e">
        <f t="shared" si="54"/>
        <v>#REF!</v>
      </c>
      <c r="C368" s="3"/>
      <c r="D368" s="3"/>
      <c r="E368" s="3">
        <f t="shared" ref="E368:E374" si="55">1650-500</f>
        <v>1150</v>
      </c>
      <c r="F368" s="3"/>
      <c r="G368" s="3" t="e">
        <f>G367-#REF!</f>
        <v>#REF!</v>
      </c>
    </row>
    <row r="369" spans="1:8">
      <c r="A369" s="24"/>
      <c r="B369" s="3" t="e">
        <f t="shared" si="54"/>
        <v>#REF!</v>
      </c>
      <c r="C369" s="3"/>
      <c r="D369" s="3"/>
      <c r="E369" s="3">
        <f t="shared" si="55"/>
        <v>1150</v>
      </c>
      <c r="F369" s="3"/>
      <c r="G369" s="3" t="e">
        <f>G368-#REF!</f>
        <v>#REF!</v>
      </c>
    </row>
    <row r="370" spans="1:8">
      <c r="A370" s="24"/>
      <c r="B370" s="3" t="e">
        <f t="shared" si="54"/>
        <v>#REF!</v>
      </c>
      <c r="C370" s="3"/>
      <c r="D370" s="3"/>
      <c r="E370" s="3">
        <f t="shared" si="55"/>
        <v>1150</v>
      </c>
      <c r="F370" s="3"/>
      <c r="G370" s="3" t="e">
        <f>G369-#REF!</f>
        <v>#REF!</v>
      </c>
    </row>
    <row r="371" spans="1:8">
      <c r="A371" s="24"/>
      <c r="B371" s="3" t="e">
        <f t="shared" si="54"/>
        <v>#REF!</v>
      </c>
      <c r="C371" s="3"/>
      <c r="D371" s="3"/>
      <c r="E371" s="3">
        <f t="shared" si="55"/>
        <v>1150</v>
      </c>
      <c r="F371" s="3"/>
      <c r="G371" s="3" t="e">
        <f>G370-#REF!</f>
        <v>#REF!</v>
      </c>
    </row>
    <row r="372" spans="1:8">
      <c r="A372" s="24" t="s">
        <v>9</v>
      </c>
      <c r="B372" s="3" t="e">
        <f t="shared" si="54"/>
        <v>#REF!</v>
      </c>
      <c r="C372" s="3"/>
      <c r="D372" s="3"/>
      <c r="E372" s="3">
        <f t="shared" si="55"/>
        <v>1150</v>
      </c>
      <c r="F372" s="3"/>
      <c r="G372" s="3" t="e">
        <f>G371-#REF!</f>
        <v>#REF!</v>
      </c>
    </row>
    <row r="373" spans="1:8">
      <c r="A373" s="24" t="s">
        <v>10</v>
      </c>
      <c r="B373" s="3" t="e">
        <f t="shared" si="54"/>
        <v>#REF!</v>
      </c>
      <c r="C373" s="3"/>
      <c r="D373" s="3"/>
      <c r="E373" s="3">
        <f t="shared" si="55"/>
        <v>1150</v>
      </c>
      <c r="F373" s="3"/>
      <c r="G373" s="3" t="e">
        <f>G372-#REF!</f>
        <v>#REF!</v>
      </c>
    </row>
    <row r="374" spans="1:8">
      <c r="A374" s="24" t="s">
        <v>33</v>
      </c>
      <c r="B374" s="3" t="e">
        <f t="shared" si="54"/>
        <v>#REF!</v>
      </c>
      <c r="C374" s="3"/>
      <c r="D374" s="3"/>
      <c r="E374" s="3">
        <f t="shared" si="55"/>
        <v>1150</v>
      </c>
      <c r="F374" s="3"/>
      <c r="G374" s="3" t="e">
        <f>G373-#REF!</f>
        <v>#REF!</v>
      </c>
    </row>
    <row r="375" spans="1:8">
      <c r="A375" s="24" t="s">
        <v>4</v>
      </c>
      <c r="H375">
        <v>20600</v>
      </c>
    </row>
    <row r="376" spans="1:8">
      <c r="A376" s="24" t="s">
        <v>5</v>
      </c>
    </row>
    <row r="377" spans="1:8">
      <c r="A377" s="24" t="s">
        <v>6</v>
      </c>
    </row>
    <row r="378" spans="1:8">
      <c r="A378" s="31" t="s">
        <v>2</v>
      </c>
      <c r="B378" s="13"/>
      <c r="C378" s="13"/>
      <c r="D378" s="13"/>
      <c r="E378" s="13"/>
      <c r="F378" s="13"/>
      <c r="G378" s="13"/>
    </row>
    <row r="379" spans="1:8">
      <c r="A379" s="31" t="s">
        <v>1</v>
      </c>
      <c r="B379" s="3"/>
      <c r="C379" s="3"/>
      <c r="D379" s="3"/>
      <c r="E379" s="3"/>
      <c r="F379" s="3"/>
      <c r="G379" s="3"/>
      <c r="H379" s="13"/>
    </row>
    <row r="380" spans="1:8">
      <c r="B380" s="3" t="s">
        <v>0</v>
      </c>
      <c r="C380" s="3"/>
      <c r="D380" s="3"/>
      <c r="E380" s="3" t="s">
        <v>26</v>
      </c>
      <c r="F380" s="3"/>
      <c r="G380" s="3" t="s">
        <v>24</v>
      </c>
      <c r="H380" s="2"/>
    </row>
    <row r="381" spans="1:8">
      <c r="B381" s="3"/>
      <c r="C381" s="3"/>
      <c r="D381" s="3"/>
      <c r="E381" s="3"/>
      <c r="F381" s="3"/>
      <c r="G381" s="3">
        <v>100967</v>
      </c>
    </row>
    <row r="382" spans="1:8">
      <c r="A382" s="30" t="s">
        <v>41</v>
      </c>
      <c r="B382" s="3">
        <f t="shared" ref="B382:B389" si="56">ROUND(G381*13.5%/12,0)</f>
        <v>1136</v>
      </c>
      <c r="C382" s="3"/>
      <c r="D382" s="3"/>
      <c r="E382" s="3">
        <f>3229-500</f>
        <v>2729</v>
      </c>
      <c r="F382" s="3"/>
      <c r="G382" s="3" t="e">
        <f>+G381-#REF!</f>
        <v>#REF!</v>
      </c>
    </row>
    <row r="383" spans="1:8">
      <c r="A383" s="24"/>
      <c r="B383" s="3" t="e">
        <f t="shared" si="56"/>
        <v>#REF!</v>
      </c>
      <c r="C383" s="3"/>
      <c r="D383" s="3"/>
      <c r="E383" s="3">
        <f t="shared" ref="E383:E389" si="57">3229-500</f>
        <v>2729</v>
      </c>
      <c r="F383" s="3"/>
      <c r="G383" s="3" t="e">
        <f>G382-#REF!</f>
        <v>#REF!</v>
      </c>
    </row>
    <row r="384" spans="1:8">
      <c r="A384" s="24"/>
      <c r="B384" s="3" t="e">
        <f t="shared" si="56"/>
        <v>#REF!</v>
      </c>
      <c r="C384" s="3"/>
      <c r="D384" s="3"/>
      <c r="E384" s="3">
        <f t="shared" si="57"/>
        <v>2729</v>
      </c>
      <c r="F384" s="3"/>
      <c r="G384" s="3" t="e">
        <f>G383-#REF!</f>
        <v>#REF!</v>
      </c>
    </row>
    <row r="385" spans="1:10">
      <c r="A385" s="24"/>
      <c r="B385" s="3" t="e">
        <f t="shared" si="56"/>
        <v>#REF!</v>
      </c>
      <c r="C385" s="3"/>
      <c r="D385" s="3"/>
      <c r="E385" s="3">
        <f t="shared" si="57"/>
        <v>2729</v>
      </c>
      <c r="F385" s="3"/>
      <c r="G385" s="3" t="e">
        <f>G384-#REF!</f>
        <v>#REF!</v>
      </c>
    </row>
    <row r="386" spans="1:10">
      <c r="A386" s="24" t="s">
        <v>9</v>
      </c>
      <c r="B386" s="3" t="e">
        <f t="shared" si="56"/>
        <v>#REF!</v>
      </c>
      <c r="C386" s="3"/>
      <c r="D386" s="3"/>
      <c r="E386" s="3">
        <f t="shared" si="57"/>
        <v>2729</v>
      </c>
      <c r="F386" s="3"/>
      <c r="G386" s="3" t="e">
        <f>G385-#REF!</f>
        <v>#REF!</v>
      </c>
    </row>
    <row r="387" spans="1:10">
      <c r="A387" s="24" t="s">
        <v>10</v>
      </c>
      <c r="B387" s="3" t="e">
        <f t="shared" si="56"/>
        <v>#REF!</v>
      </c>
      <c r="C387" s="3"/>
      <c r="D387" s="3"/>
      <c r="E387" s="3">
        <f t="shared" si="57"/>
        <v>2729</v>
      </c>
      <c r="F387" s="3"/>
      <c r="G387" s="3" t="e">
        <f>G386-#REF!</f>
        <v>#REF!</v>
      </c>
    </row>
    <row r="388" spans="1:10">
      <c r="A388" s="24" t="s">
        <v>33</v>
      </c>
      <c r="B388" s="3" t="e">
        <f t="shared" si="56"/>
        <v>#REF!</v>
      </c>
      <c r="C388" s="3"/>
      <c r="D388" s="3"/>
      <c r="E388" s="3">
        <f t="shared" si="57"/>
        <v>2729</v>
      </c>
      <c r="F388" s="3"/>
      <c r="G388" s="3" t="e">
        <f>G387-#REF!</f>
        <v>#REF!</v>
      </c>
    </row>
    <row r="389" spans="1:10">
      <c r="A389" s="24" t="s">
        <v>4</v>
      </c>
      <c r="B389" s="3" t="e">
        <f t="shared" si="56"/>
        <v>#REF!</v>
      </c>
      <c r="C389" s="3"/>
      <c r="D389" s="3"/>
      <c r="E389" s="3">
        <f t="shared" si="57"/>
        <v>2729</v>
      </c>
      <c r="F389" s="3"/>
      <c r="G389" s="3" t="e">
        <f>G388-#REF!</f>
        <v>#REF!</v>
      </c>
    </row>
    <row r="390" spans="1:10">
      <c r="A390" s="24" t="s">
        <v>5</v>
      </c>
      <c r="H390">
        <v>87800</v>
      </c>
      <c r="I390">
        <v>500000</v>
      </c>
      <c r="J390">
        <f>+I390-H390</f>
        <v>412200</v>
      </c>
    </row>
    <row r="391" spans="1:10">
      <c r="A391" s="24" t="s">
        <v>6</v>
      </c>
    </row>
    <row r="392" spans="1:10">
      <c r="A392" s="31" t="s">
        <v>2</v>
      </c>
      <c r="B392" s="13"/>
      <c r="C392" s="13"/>
      <c r="D392" s="13"/>
      <c r="E392" s="13"/>
      <c r="F392" s="13"/>
      <c r="G392" s="13"/>
    </row>
    <row r="393" spans="1:10">
      <c r="A393" s="31" t="s">
        <v>1</v>
      </c>
      <c r="B393" s="3"/>
      <c r="C393" s="3"/>
      <c r="D393" s="3"/>
      <c r="E393" s="3"/>
      <c r="F393" s="3"/>
      <c r="G393" s="3"/>
      <c r="H393" s="13"/>
    </row>
    <row r="394" spans="1:10">
      <c r="B394" s="3" t="s">
        <v>0</v>
      </c>
      <c r="C394" s="3"/>
      <c r="D394" s="3"/>
      <c r="E394" s="3" t="s">
        <v>26</v>
      </c>
      <c r="F394" s="3"/>
      <c r="G394" s="3" t="s">
        <v>24</v>
      </c>
      <c r="H394" s="2"/>
    </row>
    <row r="395" spans="1:10">
      <c r="B395" s="3"/>
      <c r="C395" s="3"/>
      <c r="D395" s="3"/>
      <c r="E395" s="3"/>
      <c r="F395" s="3"/>
      <c r="G395" s="3">
        <f>199868+21303</f>
        <v>221171</v>
      </c>
    </row>
    <row r="396" spans="1:10">
      <c r="A396" s="30" t="s">
        <v>42</v>
      </c>
      <c r="B396" s="3">
        <f t="shared" ref="B396:B403" si="58">ROUND(G395*13.5%/12,0)</f>
        <v>2488</v>
      </c>
      <c r="C396" s="3"/>
      <c r="D396" s="3"/>
      <c r="E396" s="3">
        <f>4720-500</f>
        <v>4220</v>
      </c>
      <c r="F396" s="3"/>
      <c r="G396" s="3" t="e">
        <f>+G395-#REF!</f>
        <v>#REF!</v>
      </c>
    </row>
    <row r="397" spans="1:10">
      <c r="A397" s="24"/>
      <c r="B397" s="3" t="e">
        <f t="shared" si="58"/>
        <v>#REF!</v>
      </c>
      <c r="C397" s="3"/>
      <c r="D397" s="3"/>
      <c r="E397" s="3">
        <f t="shared" ref="E397:E403" si="59">4720-500</f>
        <v>4220</v>
      </c>
      <c r="F397" s="3"/>
      <c r="G397" s="3" t="e">
        <f>G396-#REF!</f>
        <v>#REF!</v>
      </c>
    </row>
    <row r="398" spans="1:10">
      <c r="A398" s="24"/>
      <c r="B398" s="3" t="e">
        <f t="shared" si="58"/>
        <v>#REF!</v>
      </c>
      <c r="C398" s="3"/>
      <c r="D398" s="3"/>
      <c r="E398" s="3">
        <f t="shared" si="59"/>
        <v>4220</v>
      </c>
      <c r="F398" s="3"/>
      <c r="G398" s="3" t="e">
        <f>G397-#REF!</f>
        <v>#REF!</v>
      </c>
    </row>
    <row r="399" spans="1:10">
      <c r="A399" s="24"/>
      <c r="B399" s="3" t="e">
        <f t="shared" si="58"/>
        <v>#REF!</v>
      </c>
      <c r="C399" s="3"/>
      <c r="D399" s="3"/>
      <c r="E399" s="3">
        <f t="shared" si="59"/>
        <v>4220</v>
      </c>
      <c r="F399" s="3"/>
      <c r="G399" s="3" t="e">
        <f>G398-#REF!</f>
        <v>#REF!</v>
      </c>
    </row>
    <row r="400" spans="1:10">
      <c r="A400" s="24" t="s">
        <v>9</v>
      </c>
      <c r="B400" s="3" t="e">
        <f t="shared" si="58"/>
        <v>#REF!</v>
      </c>
      <c r="C400" s="3"/>
      <c r="D400" s="3"/>
      <c r="E400" s="3">
        <f t="shared" si="59"/>
        <v>4220</v>
      </c>
      <c r="F400" s="3"/>
      <c r="G400" s="3" t="e">
        <f>G399-#REF!</f>
        <v>#REF!</v>
      </c>
    </row>
    <row r="401" spans="1:8">
      <c r="A401" s="24" t="s">
        <v>10</v>
      </c>
      <c r="B401" s="3" t="e">
        <f t="shared" si="58"/>
        <v>#REF!</v>
      </c>
      <c r="C401" s="3"/>
      <c r="D401" s="3"/>
      <c r="E401" s="3">
        <f t="shared" si="59"/>
        <v>4220</v>
      </c>
      <c r="F401" s="3"/>
      <c r="G401" s="3" t="e">
        <f>G400-#REF!</f>
        <v>#REF!</v>
      </c>
    </row>
    <row r="402" spans="1:8">
      <c r="A402" s="24" t="s">
        <v>33</v>
      </c>
      <c r="B402" s="3" t="e">
        <f t="shared" si="58"/>
        <v>#REF!</v>
      </c>
      <c r="C402" s="3"/>
      <c r="D402" s="3"/>
      <c r="E402" s="3">
        <f t="shared" si="59"/>
        <v>4220</v>
      </c>
      <c r="F402" s="3"/>
      <c r="G402" s="3" t="e">
        <f>G401-#REF!</f>
        <v>#REF!</v>
      </c>
    </row>
    <row r="403" spans="1:8">
      <c r="A403" s="24" t="s">
        <v>4</v>
      </c>
      <c r="B403" s="3" t="e">
        <f t="shared" si="58"/>
        <v>#REF!</v>
      </c>
      <c r="C403" s="3"/>
      <c r="D403" s="3"/>
      <c r="E403" s="3">
        <f t="shared" si="59"/>
        <v>4220</v>
      </c>
      <c r="F403" s="3"/>
      <c r="G403" s="3" t="e">
        <f>G402-#REF!</f>
        <v>#REF!</v>
      </c>
    </row>
    <row r="404" spans="1:8">
      <c r="A404" s="24" t="s">
        <v>5</v>
      </c>
      <c r="H404">
        <v>207000</v>
      </c>
    </row>
    <row r="405" spans="1:8">
      <c r="A405" s="24" t="s">
        <v>6</v>
      </c>
    </row>
    <row r="406" spans="1:8">
      <c r="A406" s="31" t="s">
        <v>2</v>
      </c>
      <c r="B406" s="13"/>
      <c r="C406" s="13"/>
      <c r="D406" s="13"/>
      <c r="E406" s="13"/>
      <c r="F406" s="13"/>
      <c r="G406" s="13"/>
    </row>
    <row r="407" spans="1:8">
      <c r="A407" s="31" t="s">
        <v>1</v>
      </c>
      <c r="B407" s="3"/>
      <c r="C407" s="3"/>
      <c r="D407" s="3"/>
      <c r="E407" s="3"/>
      <c r="F407" s="3"/>
      <c r="G407" s="3"/>
      <c r="H407" s="13"/>
    </row>
    <row r="408" spans="1:8">
      <c r="B408" s="3" t="s">
        <v>0</v>
      </c>
      <c r="C408" s="3"/>
      <c r="D408" s="3"/>
      <c r="E408" s="3" t="s">
        <v>26</v>
      </c>
      <c r="F408" s="3"/>
      <c r="G408" s="3" t="s">
        <v>24</v>
      </c>
      <c r="H408" s="2"/>
    </row>
    <row r="409" spans="1:8">
      <c r="B409" s="3"/>
      <c r="C409" s="3"/>
      <c r="D409" s="3"/>
      <c r="E409" s="3"/>
      <c r="F409" s="3"/>
      <c r="G409" s="3">
        <v>32046</v>
      </c>
    </row>
    <row r="410" spans="1:8">
      <c r="B410" s="3">
        <f t="shared" ref="B410:B417" si="60">ROUND(G409*13.5%/12,0)</f>
        <v>361</v>
      </c>
      <c r="C410" s="3"/>
      <c r="D410" s="3"/>
      <c r="E410" s="3">
        <f>2775-500</f>
        <v>2275</v>
      </c>
      <c r="F410" s="3"/>
      <c r="G410" s="3" t="e">
        <f>+G409-#REF!</f>
        <v>#REF!</v>
      </c>
    </row>
    <row r="411" spans="1:8">
      <c r="B411" s="3" t="e">
        <f t="shared" si="60"/>
        <v>#REF!</v>
      </c>
      <c r="C411" s="3"/>
      <c r="D411" s="3"/>
      <c r="E411" s="3">
        <f t="shared" ref="E411:E417" si="61">2775-500</f>
        <v>2275</v>
      </c>
      <c r="F411" s="3"/>
      <c r="G411" s="3" t="e">
        <f>G410-#REF!</f>
        <v>#REF!</v>
      </c>
    </row>
    <row r="412" spans="1:8">
      <c r="A412" s="30" t="s">
        <v>43</v>
      </c>
      <c r="B412" s="3" t="e">
        <f t="shared" si="60"/>
        <v>#REF!</v>
      </c>
      <c r="C412" s="3"/>
      <c r="D412" s="3"/>
      <c r="E412" s="3">
        <f t="shared" si="61"/>
        <v>2275</v>
      </c>
      <c r="F412" s="3"/>
      <c r="G412" s="3" t="e">
        <f>G411-#REF!</f>
        <v>#REF!</v>
      </c>
    </row>
    <row r="413" spans="1:8">
      <c r="A413" s="24"/>
      <c r="B413" s="3" t="e">
        <f t="shared" si="60"/>
        <v>#REF!</v>
      </c>
      <c r="C413" s="3"/>
      <c r="D413" s="3"/>
      <c r="E413" s="3">
        <f t="shared" si="61"/>
        <v>2275</v>
      </c>
      <c r="F413" s="3"/>
      <c r="G413" s="3" t="e">
        <f>G412-#REF!</f>
        <v>#REF!</v>
      </c>
    </row>
    <row r="414" spans="1:8">
      <c r="A414" s="24"/>
      <c r="B414" s="3" t="e">
        <f t="shared" si="60"/>
        <v>#REF!</v>
      </c>
      <c r="C414" s="3"/>
      <c r="D414" s="3"/>
      <c r="E414" s="3">
        <f t="shared" si="61"/>
        <v>2275</v>
      </c>
      <c r="F414" s="3"/>
      <c r="G414" s="3" t="e">
        <f>G413-#REF!</f>
        <v>#REF!</v>
      </c>
    </row>
    <row r="415" spans="1:8">
      <c r="A415" s="24"/>
      <c r="B415" s="3" t="e">
        <f t="shared" si="60"/>
        <v>#REF!</v>
      </c>
      <c r="C415" s="3"/>
      <c r="D415" s="3"/>
      <c r="E415" s="3">
        <f t="shared" si="61"/>
        <v>2275</v>
      </c>
      <c r="F415" s="3"/>
      <c r="G415" s="3" t="e">
        <f>G414-#REF!</f>
        <v>#REF!</v>
      </c>
    </row>
    <row r="416" spans="1:8">
      <c r="A416" s="24" t="s">
        <v>9</v>
      </c>
      <c r="B416" s="3" t="e">
        <f t="shared" si="60"/>
        <v>#REF!</v>
      </c>
      <c r="C416" s="3"/>
      <c r="D416" s="3"/>
      <c r="E416" s="3">
        <f t="shared" si="61"/>
        <v>2275</v>
      </c>
      <c r="F416" s="3"/>
      <c r="G416" s="3" t="e">
        <f>G415-#REF!</f>
        <v>#REF!</v>
      </c>
    </row>
    <row r="417" spans="1:8">
      <c r="A417" s="24" t="s">
        <v>10</v>
      </c>
      <c r="B417" s="3" t="e">
        <f t="shared" si="60"/>
        <v>#REF!</v>
      </c>
      <c r="C417" s="3"/>
      <c r="D417" s="3"/>
      <c r="E417" s="3">
        <f t="shared" si="61"/>
        <v>2275</v>
      </c>
      <c r="F417" s="3"/>
      <c r="G417" s="3" t="e">
        <f>G416-#REF!</f>
        <v>#REF!</v>
      </c>
    </row>
    <row r="418" spans="1:8">
      <c r="A418" s="24" t="s">
        <v>33</v>
      </c>
      <c r="H418">
        <v>16200</v>
      </c>
    </row>
    <row r="419" spans="1:8">
      <c r="A419" s="24" t="s">
        <v>4</v>
      </c>
    </row>
    <row r="420" spans="1:8">
      <c r="A420" s="24" t="s">
        <v>5</v>
      </c>
    </row>
    <row r="421" spans="1:8">
      <c r="A421" s="24" t="s">
        <v>6</v>
      </c>
    </row>
    <row r="422" spans="1:8">
      <c r="A422" s="34" t="s">
        <v>2</v>
      </c>
      <c r="B422" s="13"/>
      <c r="C422" s="13"/>
      <c r="D422" s="13"/>
      <c r="E422" s="13"/>
      <c r="F422" s="13"/>
      <c r="G422" s="13"/>
    </row>
    <row r="423" spans="1:8">
      <c r="A423" s="34" t="s">
        <v>1</v>
      </c>
      <c r="B423" s="3"/>
      <c r="C423" s="3"/>
      <c r="D423" s="3"/>
      <c r="E423" s="3"/>
      <c r="F423" s="3"/>
      <c r="G423" s="3"/>
      <c r="H423" s="13"/>
    </row>
    <row r="424" spans="1:8">
      <c r="A424" s="34" t="s">
        <v>12</v>
      </c>
      <c r="B424" s="3" t="s">
        <v>0</v>
      </c>
      <c r="C424" s="3"/>
      <c r="D424" s="3"/>
      <c r="E424" s="3" t="s">
        <v>26</v>
      </c>
      <c r="F424" s="3"/>
      <c r="G424" s="3" t="s">
        <v>24</v>
      </c>
      <c r="H424" s="2"/>
    </row>
    <row r="425" spans="1:8">
      <c r="B425" s="3"/>
      <c r="C425" s="3"/>
      <c r="D425" s="3"/>
      <c r="E425" s="3"/>
      <c r="F425" s="3"/>
      <c r="G425" s="3">
        <v>211287</v>
      </c>
    </row>
    <row r="426" spans="1:8">
      <c r="A426" s="30" t="s">
        <v>44</v>
      </c>
      <c r="B426" s="3">
        <f t="shared" ref="B426:B433" si="62">ROUND(G425*13.5%/12,0)</f>
        <v>2377</v>
      </c>
      <c r="C426" s="3"/>
      <c r="D426" s="3"/>
      <c r="E426" s="3">
        <v>0</v>
      </c>
      <c r="F426" s="3"/>
      <c r="G426" s="3" t="e">
        <f>+G425-#REF!</f>
        <v>#REF!</v>
      </c>
    </row>
    <row r="427" spans="1:8">
      <c r="A427" s="24"/>
      <c r="B427" s="3" t="e">
        <f t="shared" si="62"/>
        <v>#REF!</v>
      </c>
      <c r="C427" s="3"/>
      <c r="D427" s="3"/>
      <c r="E427" s="3">
        <v>0</v>
      </c>
      <c r="F427" s="3"/>
      <c r="G427" s="3" t="e">
        <f>G426-#REF!</f>
        <v>#REF!</v>
      </c>
    </row>
    <row r="428" spans="1:8">
      <c r="A428" s="24"/>
      <c r="B428" s="3" t="e">
        <f t="shared" si="62"/>
        <v>#REF!</v>
      </c>
      <c r="C428" s="3"/>
      <c r="D428" s="3"/>
      <c r="E428" s="3">
        <v>0</v>
      </c>
      <c r="F428" s="3"/>
      <c r="G428" s="3" t="e">
        <f>G427-#REF!</f>
        <v>#REF!</v>
      </c>
    </row>
    <row r="429" spans="1:8">
      <c r="A429" s="24"/>
      <c r="B429" s="3" t="e">
        <f t="shared" si="62"/>
        <v>#REF!</v>
      </c>
      <c r="C429" s="3"/>
      <c r="D429" s="3"/>
      <c r="E429" s="3">
        <v>0</v>
      </c>
      <c r="F429" s="3"/>
      <c r="G429" s="3" t="e">
        <f>G428-#REF!</f>
        <v>#REF!</v>
      </c>
    </row>
    <row r="430" spans="1:8">
      <c r="A430" s="24" t="s">
        <v>9</v>
      </c>
      <c r="B430" s="3" t="e">
        <f t="shared" si="62"/>
        <v>#REF!</v>
      </c>
      <c r="C430" s="3"/>
      <c r="D430" s="3"/>
      <c r="E430" s="3">
        <v>0</v>
      </c>
      <c r="F430" s="3"/>
      <c r="G430" s="3" t="e">
        <f>G429-#REF!</f>
        <v>#REF!</v>
      </c>
    </row>
    <row r="431" spans="1:8">
      <c r="A431" s="24" t="s">
        <v>10</v>
      </c>
      <c r="B431" s="3" t="e">
        <f t="shared" si="62"/>
        <v>#REF!</v>
      </c>
      <c r="C431" s="3"/>
      <c r="D431" s="3"/>
      <c r="E431" s="3">
        <v>25000</v>
      </c>
      <c r="F431" s="3"/>
      <c r="G431" s="3" t="e">
        <f>G430-#REF!</f>
        <v>#REF!</v>
      </c>
    </row>
    <row r="432" spans="1:8">
      <c r="A432" s="24" t="s">
        <v>33</v>
      </c>
      <c r="B432" s="3" t="e">
        <f t="shared" si="62"/>
        <v>#REF!</v>
      </c>
      <c r="C432" s="3"/>
      <c r="D432" s="3"/>
      <c r="E432" s="3">
        <v>5600</v>
      </c>
      <c r="F432" s="3"/>
      <c r="G432" s="3" t="e">
        <f>G431-#REF!</f>
        <v>#REF!</v>
      </c>
    </row>
    <row r="433" spans="1:8">
      <c r="A433" s="24" t="s">
        <v>4</v>
      </c>
      <c r="B433" s="3" t="e">
        <f t="shared" si="62"/>
        <v>#REF!</v>
      </c>
      <c r="C433" s="3"/>
      <c r="D433" s="3"/>
      <c r="E433" s="3">
        <v>5600</v>
      </c>
      <c r="F433" s="3"/>
      <c r="G433" s="3" t="e">
        <f>G432-#REF!</f>
        <v>#REF!</v>
      </c>
    </row>
    <row r="434" spans="1:8">
      <c r="A434" s="24" t="s">
        <v>5</v>
      </c>
      <c r="B434" s="3" t="e">
        <f>ROUND(G433*13.5%/12,0)</f>
        <v>#REF!</v>
      </c>
      <c r="C434" s="3"/>
      <c r="D434" s="3"/>
      <c r="E434" s="3">
        <v>5600</v>
      </c>
      <c r="F434" s="3"/>
      <c r="G434" s="3" t="e">
        <f>G433-#REF!</f>
        <v>#REF!</v>
      </c>
      <c r="H434">
        <v>181669</v>
      </c>
    </row>
    <row r="435" spans="1:8">
      <c r="A435" s="24" t="s">
        <v>6</v>
      </c>
    </row>
    <row r="436" spans="1:8">
      <c r="A436" s="31" t="s">
        <v>2</v>
      </c>
      <c r="B436" s="13"/>
      <c r="C436" s="13"/>
      <c r="D436" s="13"/>
      <c r="E436" s="13"/>
      <c r="F436" s="13"/>
      <c r="G436" s="13"/>
    </row>
    <row r="437" spans="1:8">
      <c r="A437" s="31" t="s">
        <v>1</v>
      </c>
      <c r="B437" s="3"/>
      <c r="C437" s="3"/>
      <c r="D437" s="3"/>
      <c r="E437" s="3"/>
      <c r="F437" s="3"/>
      <c r="G437" s="3"/>
      <c r="H437" s="13"/>
    </row>
    <row r="438" spans="1:8">
      <c r="B438" s="3" t="s">
        <v>0</v>
      </c>
      <c r="C438" s="3"/>
      <c r="D438" s="3"/>
      <c r="E438" s="3" t="s">
        <v>26</v>
      </c>
      <c r="F438" s="3"/>
      <c r="G438" s="3">
        <v>159045</v>
      </c>
      <c r="H438" s="2"/>
    </row>
    <row r="439" spans="1:8">
      <c r="B439" s="3"/>
      <c r="C439" s="3"/>
      <c r="D439" s="3"/>
      <c r="E439" s="3"/>
      <c r="F439" s="3"/>
      <c r="G439" s="3">
        <v>159045</v>
      </c>
    </row>
    <row r="440" spans="1:8">
      <c r="B440" s="3">
        <f t="shared" ref="B440:B447" si="63">ROUND(G439*13.5%/12,0)</f>
        <v>1789</v>
      </c>
      <c r="C440" s="3"/>
      <c r="D440" s="3"/>
      <c r="E440" s="3">
        <v>4550</v>
      </c>
      <c r="F440" s="3"/>
      <c r="G440" s="3" t="e">
        <f>+G439-#REF!</f>
        <v>#REF!</v>
      </c>
    </row>
    <row r="441" spans="1:8">
      <c r="A441" s="30" t="s">
        <v>45</v>
      </c>
      <c r="B441" s="3" t="e">
        <f t="shared" si="63"/>
        <v>#REF!</v>
      </c>
      <c r="C441" s="3"/>
      <c r="D441" s="3"/>
      <c r="E441" s="3">
        <v>4550</v>
      </c>
      <c r="F441" s="3"/>
      <c r="G441" s="3" t="e">
        <f>G440-#REF!</f>
        <v>#REF!</v>
      </c>
    </row>
    <row r="442" spans="1:8">
      <c r="A442" s="24"/>
      <c r="B442" s="3" t="e">
        <f t="shared" si="63"/>
        <v>#REF!</v>
      </c>
      <c r="C442" s="3"/>
      <c r="D442" s="3"/>
      <c r="E442" s="3">
        <v>4550</v>
      </c>
      <c r="F442" s="3"/>
      <c r="G442" s="3" t="e">
        <f>G441-#REF!</f>
        <v>#REF!</v>
      </c>
    </row>
    <row r="443" spans="1:8">
      <c r="A443" s="24"/>
      <c r="B443" s="3" t="e">
        <f t="shared" si="63"/>
        <v>#REF!</v>
      </c>
      <c r="C443" s="3"/>
      <c r="D443" s="3"/>
      <c r="E443" s="3">
        <v>4550</v>
      </c>
      <c r="F443" s="3"/>
      <c r="G443" s="3" t="e">
        <f>G442-#REF!</f>
        <v>#REF!</v>
      </c>
    </row>
    <row r="444" spans="1:8">
      <c r="A444" s="24"/>
      <c r="B444" s="3" t="e">
        <f t="shared" si="63"/>
        <v>#REF!</v>
      </c>
      <c r="C444" s="3"/>
      <c r="D444" s="3"/>
      <c r="E444" s="3">
        <v>4550</v>
      </c>
      <c r="F444" s="3"/>
      <c r="G444" s="3" t="e">
        <f>G443-#REF!</f>
        <v>#REF!</v>
      </c>
    </row>
    <row r="445" spans="1:8">
      <c r="A445" s="24" t="s">
        <v>9</v>
      </c>
      <c r="B445" s="3" t="e">
        <f t="shared" si="63"/>
        <v>#REF!</v>
      </c>
      <c r="C445" s="3"/>
      <c r="D445" s="3"/>
      <c r="E445" s="3">
        <v>4550</v>
      </c>
      <c r="F445" s="3"/>
      <c r="G445" s="3" t="e">
        <f>G444-#REF!</f>
        <v>#REF!</v>
      </c>
    </row>
    <row r="446" spans="1:8">
      <c r="A446" s="24" t="s">
        <v>10</v>
      </c>
      <c r="B446" s="3" t="e">
        <f t="shared" si="63"/>
        <v>#REF!</v>
      </c>
      <c r="C446" s="3"/>
      <c r="D446" s="3"/>
      <c r="E446" s="3">
        <v>4550</v>
      </c>
      <c r="F446" s="3"/>
      <c r="G446" s="3" t="e">
        <f>G445-#REF!</f>
        <v>#REF!</v>
      </c>
    </row>
    <row r="447" spans="1:8">
      <c r="A447" s="24" t="s">
        <v>33</v>
      </c>
      <c r="B447" s="3" t="e">
        <f t="shared" si="63"/>
        <v>#REF!</v>
      </c>
      <c r="C447" s="3"/>
      <c r="D447" s="3"/>
      <c r="E447" s="3">
        <v>4550</v>
      </c>
      <c r="F447" s="3"/>
      <c r="G447" s="3" t="e">
        <f>G446-#REF!</f>
        <v>#REF!</v>
      </c>
    </row>
    <row r="448" spans="1:8">
      <c r="A448" s="24" t="s">
        <v>4</v>
      </c>
    </row>
    <row r="449" spans="1:8">
      <c r="A449" s="24" t="s">
        <v>5</v>
      </c>
    </row>
    <row r="450" spans="1:8">
      <c r="A450" s="24" t="s">
        <v>6</v>
      </c>
    </row>
    <row r="451" spans="1:8">
      <c r="A451" s="31" t="s">
        <v>2</v>
      </c>
      <c r="B451" s="13"/>
      <c r="C451" s="13"/>
      <c r="D451" s="13"/>
      <c r="E451" s="13"/>
      <c r="F451" s="13"/>
      <c r="G451" s="13"/>
    </row>
    <row r="452" spans="1:8">
      <c r="A452" s="31" t="s">
        <v>1</v>
      </c>
      <c r="B452" s="3"/>
      <c r="C452" s="3"/>
      <c r="D452" s="3"/>
      <c r="E452" s="3"/>
      <c r="F452" s="3"/>
      <c r="G452" s="3"/>
      <c r="H452" s="13"/>
    </row>
    <row r="453" spans="1:8">
      <c r="B453" s="3" t="s">
        <v>0</v>
      </c>
      <c r="C453" s="3"/>
      <c r="D453" s="3"/>
      <c r="E453" s="3" t="s">
        <v>26</v>
      </c>
      <c r="F453" s="3"/>
      <c r="G453" s="3"/>
      <c r="H453" s="2"/>
    </row>
    <row r="454" spans="1:8">
      <c r="B454" s="3"/>
      <c r="C454" s="3"/>
      <c r="D454" s="3"/>
      <c r="E454" s="3"/>
      <c r="F454" s="3"/>
      <c r="G454" s="3">
        <v>288208</v>
      </c>
    </row>
    <row r="455" spans="1:8">
      <c r="B455" s="3">
        <f t="shared" ref="B455:B462" si="64">ROUND(G454*13.5%/12,0)</f>
        <v>3242</v>
      </c>
      <c r="C455" s="3"/>
      <c r="D455" s="3"/>
      <c r="E455" s="3">
        <v>5600</v>
      </c>
      <c r="F455" s="3"/>
      <c r="G455" s="3" t="e">
        <f>+G454-#REF!</f>
        <v>#REF!</v>
      </c>
    </row>
    <row r="456" spans="1:8">
      <c r="A456" s="30" t="s">
        <v>46</v>
      </c>
      <c r="B456" s="3" t="e">
        <f t="shared" si="64"/>
        <v>#REF!</v>
      </c>
      <c r="C456" s="3"/>
      <c r="D456" s="3"/>
      <c r="E456" s="3">
        <v>5600</v>
      </c>
      <c r="F456" s="3"/>
      <c r="G456" s="3" t="e">
        <f>G455-#REF!</f>
        <v>#REF!</v>
      </c>
    </row>
    <row r="457" spans="1:8">
      <c r="A457" s="24"/>
      <c r="B457" s="3" t="e">
        <f t="shared" si="64"/>
        <v>#REF!</v>
      </c>
      <c r="C457" s="3"/>
      <c r="D457" s="3"/>
      <c r="E457" s="3">
        <v>5600</v>
      </c>
      <c r="F457" s="3"/>
      <c r="G457" s="3" t="e">
        <f>G456-#REF!</f>
        <v>#REF!</v>
      </c>
    </row>
    <row r="458" spans="1:8">
      <c r="A458" s="24"/>
      <c r="B458" s="3" t="e">
        <f t="shared" si="64"/>
        <v>#REF!</v>
      </c>
      <c r="C458" s="3"/>
      <c r="D458" s="3"/>
      <c r="E458" s="3">
        <v>5600</v>
      </c>
      <c r="F458" s="3"/>
      <c r="G458" s="3" t="e">
        <f>G457-#REF!</f>
        <v>#REF!</v>
      </c>
    </row>
    <row r="459" spans="1:8">
      <c r="A459" s="24"/>
      <c r="B459" s="3" t="e">
        <f t="shared" si="64"/>
        <v>#REF!</v>
      </c>
      <c r="C459" s="3"/>
      <c r="D459" s="3"/>
      <c r="E459" s="3">
        <v>5600</v>
      </c>
      <c r="F459" s="3"/>
      <c r="G459" s="3" t="e">
        <f>G458-#REF!</f>
        <v>#REF!</v>
      </c>
    </row>
    <row r="460" spans="1:8">
      <c r="A460" s="24" t="s">
        <v>10</v>
      </c>
      <c r="B460" s="3" t="e">
        <f t="shared" si="64"/>
        <v>#REF!</v>
      </c>
      <c r="C460" s="3"/>
      <c r="D460" s="3"/>
      <c r="E460" s="3">
        <v>5600</v>
      </c>
      <c r="F460" s="3"/>
      <c r="G460" s="3" t="e">
        <f>G459-#REF!</f>
        <v>#REF!</v>
      </c>
    </row>
    <row r="461" spans="1:8">
      <c r="A461" s="24" t="s">
        <v>33</v>
      </c>
      <c r="B461" s="3" t="e">
        <f t="shared" si="64"/>
        <v>#REF!</v>
      </c>
      <c r="C461" s="3"/>
      <c r="D461" s="3"/>
      <c r="E461" s="3">
        <v>5600</v>
      </c>
      <c r="F461" s="3"/>
      <c r="G461" s="3" t="e">
        <f>G460-#REF!</f>
        <v>#REF!</v>
      </c>
    </row>
    <row r="462" spans="1:8">
      <c r="A462" s="24" t="s">
        <v>4</v>
      </c>
      <c r="B462" s="3" t="e">
        <f t="shared" si="64"/>
        <v>#REF!</v>
      </c>
      <c r="C462" s="3"/>
      <c r="D462" s="3"/>
      <c r="E462" s="3">
        <v>5600</v>
      </c>
      <c r="F462" s="3"/>
      <c r="G462" s="3" t="e">
        <f>G461-#REF!</f>
        <v>#REF!</v>
      </c>
    </row>
    <row r="463" spans="1:8">
      <c r="A463" s="24" t="s">
        <v>5</v>
      </c>
    </row>
    <row r="464" spans="1:8">
      <c r="A464" s="24" t="s">
        <v>6</v>
      </c>
    </row>
    <row r="465" spans="1:8">
      <c r="A465" s="31" t="s">
        <v>2</v>
      </c>
    </row>
    <row r="466" spans="1:8">
      <c r="A466" s="31" t="s">
        <v>1</v>
      </c>
      <c r="B466" s="13"/>
      <c r="C466" s="13"/>
      <c r="D466" s="13"/>
      <c r="E466" s="13"/>
      <c r="F466" s="13"/>
      <c r="G466" s="13"/>
    </row>
    <row r="467" spans="1:8">
      <c r="A467" s="31" t="s">
        <v>12</v>
      </c>
      <c r="B467" s="3"/>
      <c r="C467" s="3"/>
      <c r="D467" s="3"/>
      <c r="E467" s="3"/>
      <c r="F467" s="3"/>
      <c r="G467" s="3"/>
      <c r="H467" s="13"/>
    </row>
    <row r="468" spans="1:8">
      <c r="A468" s="31" t="s">
        <v>13</v>
      </c>
      <c r="B468" s="3" t="s">
        <v>0</v>
      </c>
      <c r="C468" s="3"/>
      <c r="D468" s="3"/>
      <c r="E468" s="3" t="s">
        <v>26</v>
      </c>
      <c r="F468" s="3"/>
      <c r="G468" s="3"/>
      <c r="H468" s="2"/>
    </row>
    <row r="469" spans="1:8">
      <c r="A469" s="31" t="s">
        <v>31</v>
      </c>
      <c r="B469" s="3"/>
      <c r="C469" s="3"/>
      <c r="D469" s="3"/>
      <c r="E469" s="3"/>
      <c r="F469" s="3"/>
      <c r="G469" s="3">
        <v>100000</v>
      </c>
    </row>
    <row r="470" spans="1:8">
      <c r="A470" s="31" t="s">
        <v>8</v>
      </c>
      <c r="B470" s="3">
        <f t="shared" ref="B470:B477" si="65">ROUND(G469*13.5%/12,0)</f>
        <v>1125</v>
      </c>
      <c r="C470" s="3"/>
      <c r="D470" s="3"/>
      <c r="E470" s="3">
        <v>5000</v>
      </c>
      <c r="F470" s="3"/>
      <c r="G470" s="3" t="e">
        <f>+G469-#REF!</f>
        <v>#REF!</v>
      </c>
    </row>
    <row r="471" spans="1:8">
      <c r="A471" s="31" t="s">
        <v>9</v>
      </c>
      <c r="B471" s="3" t="e">
        <f t="shared" si="65"/>
        <v>#REF!</v>
      </c>
      <c r="C471" s="3"/>
      <c r="D471" s="3"/>
      <c r="E471" s="3">
        <v>5000</v>
      </c>
      <c r="F471" s="3"/>
      <c r="G471" s="3" t="e">
        <f>G470-#REF!</f>
        <v>#REF!</v>
      </c>
    </row>
    <row r="472" spans="1:8">
      <c r="B472" s="3" t="e">
        <f t="shared" si="65"/>
        <v>#REF!</v>
      </c>
      <c r="C472" s="3"/>
      <c r="D472" s="3"/>
      <c r="E472" s="3">
        <v>5000</v>
      </c>
      <c r="F472" s="3"/>
      <c r="G472" s="3" t="e">
        <f>G471-#REF!</f>
        <v>#REF!</v>
      </c>
    </row>
    <row r="473" spans="1:8">
      <c r="B473" s="3" t="e">
        <f t="shared" si="65"/>
        <v>#REF!</v>
      </c>
      <c r="C473" s="3"/>
      <c r="D473" s="3"/>
      <c r="E473" s="3">
        <v>5000</v>
      </c>
      <c r="F473" s="3"/>
      <c r="G473" s="3" t="e">
        <f>G472-#REF!</f>
        <v>#REF!</v>
      </c>
    </row>
    <row r="474" spans="1:8">
      <c r="A474" s="24"/>
      <c r="B474" s="3" t="e">
        <f t="shared" si="65"/>
        <v>#REF!</v>
      </c>
      <c r="C474" s="3"/>
      <c r="D474" s="3"/>
      <c r="E474" s="3">
        <v>5000</v>
      </c>
      <c r="F474" s="3"/>
      <c r="G474" s="3" t="e">
        <f>G473-#REF!</f>
        <v>#REF!</v>
      </c>
    </row>
    <row r="475" spans="1:8">
      <c r="A475" s="24"/>
      <c r="B475" s="3" t="e">
        <f t="shared" si="65"/>
        <v>#REF!</v>
      </c>
      <c r="C475" s="3"/>
      <c r="D475" s="3"/>
      <c r="E475" s="3">
        <v>5000</v>
      </c>
      <c r="F475" s="3"/>
      <c r="G475" s="3" t="e">
        <f>G474-#REF!</f>
        <v>#REF!</v>
      </c>
    </row>
    <row r="476" spans="1:8">
      <c r="A476" s="24" t="s">
        <v>9</v>
      </c>
      <c r="B476" s="3" t="e">
        <f t="shared" si="65"/>
        <v>#REF!</v>
      </c>
      <c r="C476" s="3"/>
      <c r="D476" s="3"/>
      <c r="E476" s="3">
        <v>5000</v>
      </c>
      <c r="F476" s="3"/>
      <c r="G476" s="3" t="e">
        <f>G475-#REF!</f>
        <v>#REF!</v>
      </c>
    </row>
    <row r="477" spans="1:8">
      <c r="A477" s="24" t="s">
        <v>10</v>
      </c>
      <c r="B477" s="3" t="e">
        <f t="shared" si="65"/>
        <v>#REF!</v>
      </c>
      <c r="C477" s="3"/>
      <c r="D477" s="3"/>
      <c r="E477" s="3">
        <v>5000</v>
      </c>
      <c r="F477" s="3"/>
      <c r="G477" s="3" t="e">
        <f>G476-#REF!</f>
        <v>#REF!</v>
      </c>
    </row>
    <row r="478" spans="1:8">
      <c r="A478" s="24" t="s">
        <v>33</v>
      </c>
      <c r="B478" s="3" t="e">
        <f>ROUND(G477*13.5%/12,0)</f>
        <v>#REF!</v>
      </c>
      <c r="C478" s="3"/>
      <c r="D478" s="3"/>
      <c r="E478" s="3">
        <v>5000</v>
      </c>
      <c r="F478" s="3"/>
      <c r="G478" s="3" t="e">
        <f>G477-#REF!</f>
        <v>#REF!</v>
      </c>
    </row>
    <row r="479" spans="1:8">
      <c r="A479" s="24" t="s">
        <v>4</v>
      </c>
      <c r="B479" s="3" t="e">
        <f>ROUND(G478*13.5%/12,0)</f>
        <v>#REF!</v>
      </c>
      <c r="C479" s="3"/>
      <c r="D479" s="3"/>
      <c r="E479" s="3">
        <v>5000</v>
      </c>
      <c r="F479" s="3"/>
      <c r="G479" s="3" t="e">
        <f>G478-#REF!</f>
        <v>#REF!</v>
      </c>
    </row>
    <row r="480" spans="1:8">
      <c r="A480" s="24" t="s">
        <v>5</v>
      </c>
      <c r="B480" s="3" t="e">
        <f>ROUND(G479*13.5%/12,0)</f>
        <v>#REF!</v>
      </c>
      <c r="C480" s="3"/>
      <c r="D480" s="3"/>
      <c r="E480" s="3">
        <v>5000</v>
      </c>
      <c r="F480" s="3"/>
      <c r="G480" s="3" t="e">
        <f>G479-#REF!</f>
        <v>#REF!</v>
      </c>
    </row>
    <row r="481" spans="1:7">
      <c r="A481" s="24" t="s">
        <v>6</v>
      </c>
      <c r="B481" s="3" t="e">
        <f>ROUND(G480*13.5%/12,0)</f>
        <v>#REF!</v>
      </c>
      <c r="C481" s="3"/>
      <c r="D481" s="3"/>
      <c r="E481" s="3">
        <v>5000</v>
      </c>
      <c r="F481" s="3"/>
      <c r="G481" s="3" t="e">
        <f>G480-#REF!</f>
        <v>#REF!</v>
      </c>
    </row>
    <row r="482" spans="1:7">
      <c r="A482" s="31" t="s">
        <v>2</v>
      </c>
      <c r="B482" s="4" t="e">
        <f>SUM(B470:B481)</f>
        <v>#REF!</v>
      </c>
    </row>
    <row r="483" spans="1:7">
      <c r="A483" s="31" t="s">
        <v>1</v>
      </c>
    </row>
    <row r="484" spans="1:7">
      <c r="A484" s="31" t="s">
        <v>12</v>
      </c>
    </row>
    <row r="485" spans="1:7">
      <c r="A485" s="31" t="s">
        <v>13</v>
      </c>
      <c r="B485" s="3" t="s">
        <v>0</v>
      </c>
      <c r="C485" s="3"/>
      <c r="D485" s="3"/>
      <c r="E485" s="3" t="s">
        <v>26</v>
      </c>
      <c r="F485" s="3"/>
      <c r="G485" s="3"/>
    </row>
    <row r="486" spans="1:7">
      <c r="A486" s="31" t="s">
        <v>31</v>
      </c>
      <c r="B486" s="3"/>
      <c r="C486" s="3"/>
      <c r="D486" s="3"/>
      <c r="E486" s="3"/>
      <c r="F486" s="3"/>
      <c r="G486" s="3">
        <v>8000</v>
      </c>
    </row>
    <row r="487" spans="1:7">
      <c r="A487" s="31" t="s">
        <v>8</v>
      </c>
      <c r="B487" s="3">
        <f t="shared" ref="B487:B498" si="66">ROUND(G486*13.5%/12,0)</f>
        <v>90</v>
      </c>
      <c r="C487" s="3"/>
      <c r="D487" s="3"/>
      <c r="E487" s="3">
        <v>810</v>
      </c>
      <c r="F487" s="3"/>
      <c r="G487" s="3" t="e">
        <f>+G486-#REF!</f>
        <v>#REF!</v>
      </c>
    </row>
    <row r="488" spans="1:7">
      <c r="A488" s="31" t="s">
        <v>9</v>
      </c>
      <c r="B488" s="3" t="e">
        <f t="shared" si="66"/>
        <v>#REF!</v>
      </c>
      <c r="C488" s="3"/>
      <c r="D488" s="3"/>
      <c r="E488" s="3">
        <v>810</v>
      </c>
      <c r="F488" s="3"/>
      <c r="G488" s="3" t="e">
        <f>G487-#REF!</f>
        <v>#REF!</v>
      </c>
    </row>
    <row r="489" spans="1:7">
      <c r="B489" s="3" t="e">
        <f t="shared" si="66"/>
        <v>#REF!</v>
      </c>
      <c r="C489" s="3"/>
      <c r="D489" s="3"/>
      <c r="E489" s="3">
        <v>810</v>
      </c>
      <c r="F489" s="3"/>
      <c r="G489" s="3" t="e">
        <f>G488-#REF!</f>
        <v>#REF!</v>
      </c>
    </row>
    <row r="490" spans="1:7">
      <c r="B490" s="3" t="e">
        <f t="shared" si="66"/>
        <v>#REF!</v>
      </c>
      <c r="C490" s="3"/>
      <c r="D490" s="3"/>
      <c r="E490" s="3">
        <v>810</v>
      </c>
      <c r="F490" s="3"/>
      <c r="G490" s="3" t="e">
        <f>G489-#REF!</f>
        <v>#REF!</v>
      </c>
    </row>
    <row r="491" spans="1:7">
      <c r="B491" s="3" t="e">
        <f t="shared" si="66"/>
        <v>#REF!</v>
      </c>
      <c r="C491" s="3"/>
      <c r="D491" s="3"/>
      <c r="E491" s="3">
        <v>810</v>
      </c>
      <c r="F491" s="3"/>
      <c r="G491" s="3" t="e">
        <f>G490-#REF!</f>
        <v>#REF!</v>
      </c>
    </row>
    <row r="492" spans="1:7">
      <c r="B492" s="3" t="e">
        <f t="shared" si="66"/>
        <v>#REF!</v>
      </c>
      <c r="C492" s="3"/>
      <c r="D492" s="3"/>
      <c r="E492" s="3">
        <v>810</v>
      </c>
      <c r="F492" s="3"/>
      <c r="G492" s="3" t="e">
        <f>G491-#REF!</f>
        <v>#REF!</v>
      </c>
    </row>
    <row r="493" spans="1:7">
      <c r="B493" s="3" t="e">
        <f t="shared" si="66"/>
        <v>#REF!</v>
      </c>
      <c r="C493" s="3"/>
      <c r="D493" s="3"/>
      <c r="E493" s="3">
        <v>810</v>
      </c>
      <c r="F493" s="3"/>
      <c r="G493" s="3" t="e">
        <f>G492-#REF!</f>
        <v>#REF!</v>
      </c>
    </row>
    <row r="494" spans="1:7">
      <c r="B494" s="3" t="e">
        <f t="shared" si="66"/>
        <v>#REF!</v>
      </c>
      <c r="C494" s="3"/>
      <c r="D494" s="3"/>
      <c r="E494" s="3">
        <v>810</v>
      </c>
      <c r="F494" s="3"/>
      <c r="G494" s="3" t="e">
        <f>G493-#REF!</f>
        <v>#REF!</v>
      </c>
    </row>
    <row r="495" spans="1:7">
      <c r="B495" s="3" t="e">
        <f t="shared" si="66"/>
        <v>#REF!</v>
      </c>
      <c r="C495" s="3"/>
      <c r="D495" s="3"/>
      <c r="E495" s="3">
        <v>810</v>
      </c>
      <c r="F495" s="3"/>
      <c r="G495" s="3" t="e">
        <f>G494-#REF!</f>
        <v>#REF!</v>
      </c>
    </row>
    <row r="496" spans="1:7">
      <c r="B496" s="3" t="e">
        <f t="shared" si="66"/>
        <v>#REF!</v>
      </c>
      <c r="C496" s="3"/>
      <c r="D496" s="3"/>
      <c r="E496" s="3">
        <v>810</v>
      </c>
      <c r="F496" s="3"/>
      <c r="G496" s="3" t="e">
        <f>G495-#REF!</f>
        <v>#REF!</v>
      </c>
    </row>
    <row r="497" spans="2:7">
      <c r="B497" s="3" t="e">
        <f t="shared" si="66"/>
        <v>#REF!</v>
      </c>
      <c r="C497" s="3"/>
      <c r="D497" s="3"/>
      <c r="E497" s="3">
        <v>810</v>
      </c>
      <c r="F497" s="3"/>
      <c r="G497" s="3" t="e">
        <f>G496-#REF!</f>
        <v>#REF!</v>
      </c>
    </row>
    <row r="498" spans="2:7">
      <c r="B498" s="3" t="e">
        <f t="shared" si="66"/>
        <v>#REF!</v>
      </c>
      <c r="C498" s="3"/>
      <c r="D498" s="3"/>
      <c r="E498" s="3">
        <v>810</v>
      </c>
      <c r="F498" s="3"/>
      <c r="G498" s="3" t="e">
        <f>G497-#REF!</f>
        <v>#REF!</v>
      </c>
    </row>
    <row r="499" spans="2:7">
      <c r="B499" s="4" t="e">
        <f>SUM(B487:B498)</f>
        <v>#REF!</v>
      </c>
    </row>
  </sheetData>
  <mergeCells count="1">
    <mergeCell ref="A1:H1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88"/>
  <sheetViews>
    <sheetView workbookViewId="0">
      <pane xSplit="1" ySplit="3" topLeftCell="B79" activePane="bottomRight" state="frozen"/>
      <selection pane="topRight" activeCell="B1" sqref="B1"/>
      <selection pane="bottomLeft" activeCell="A4" sqref="A4"/>
      <selection pane="bottomRight" activeCell="E88" sqref="E88"/>
    </sheetView>
  </sheetViews>
  <sheetFormatPr defaultRowHeight="12.75"/>
  <cols>
    <col min="1" max="1" width="17.85546875" style="29" customWidth="1"/>
    <col min="2" max="2" width="10.7109375" customWidth="1"/>
    <col min="3" max="3" width="8.7109375" customWidth="1"/>
    <col min="4" max="4" width="9.85546875" customWidth="1"/>
    <col min="5" max="5" width="12.140625" style="50" customWidth="1"/>
    <col min="6" max="6" width="10" style="50" customWidth="1"/>
    <col min="7" max="7" width="9.5703125" style="50" bestFit="1" customWidth="1"/>
    <col min="8" max="8" width="9.5703125" bestFit="1" customWidth="1"/>
  </cols>
  <sheetData>
    <row r="1" spans="1:8">
      <c r="A1" s="117" t="s">
        <v>47</v>
      </c>
      <c r="B1" s="117"/>
      <c r="C1" s="117"/>
      <c r="D1" s="117"/>
      <c r="E1" s="117"/>
      <c r="F1" s="117"/>
      <c r="G1" s="117"/>
      <c r="H1" s="117"/>
    </row>
    <row r="2" spans="1:8">
      <c r="A2" s="24"/>
      <c r="B2" s="3"/>
      <c r="C2" s="3"/>
      <c r="D2" s="3"/>
      <c r="E2" s="46"/>
      <c r="F2" s="46"/>
      <c r="G2" s="46"/>
      <c r="H2" s="15"/>
    </row>
    <row r="3" spans="1:8">
      <c r="A3" s="24"/>
      <c r="B3" s="3" t="s">
        <v>0</v>
      </c>
      <c r="C3" s="3"/>
      <c r="D3" s="7" t="s">
        <v>18</v>
      </c>
      <c r="E3" s="46" t="s">
        <v>26</v>
      </c>
      <c r="F3" s="46"/>
      <c r="G3" s="46" t="s">
        <v>24</v>
      </c>
    </row>
    <row r="4" spans="1:8">
      <c r="A4" s="24"/>
      <c r="B4" s="17"/>
      <c r="C4" s="17">
        <v>0.13</v>
      </c>
      <c r="D4" s="3"/>
      <c r="E4" s="46"/>
      <c r="F4" s="46"/>
      <c r="G4" s="46">
        <v>200000</v>
      </c>
    </row>
    <row r="5" spans="1:8" s="40" customFormat="1">
      <c r="A5" s="26">
        <v>39356</v>
      </c>
      <c r="B5" s="21">
        <f>(G4*C4/12)</f>
        <v>2166.6666666666665</v>
      </c>
      <c r="C5" s="22">
        <v>0.13</v>
      </c>
      <c r="D5" s="21">
        <f>E5-B5</f>
        <v>1473.3333333333335</v>
      </c>
      <c r="E5" s="47">
        <v>3640</v>
      </c>
      <c r="F5" s="47"/>
      <c r="G5" s="48">
        <f>+G4+B5-E5</f>
        <v>198526.66666666666</v>
      </c>
    </row>
    <row r="6" spans="1:8" s="40" customFormat="1">
      <c r="A6" s="26">
        <v>39387</v>
      </c>
      <c r="B6" s="21">
        <f>(G5*C5/12)</f>
        <v>2150.7055555555557</v>
      </c>
      <c r="C6" s="22">
        <v>0.13</v>
      </c>
      <c r="D6" s="21">
        <f t="shared" ref="D6:D67" si="0">E6-B6</f>
        <v>1489.2944444444443</v>
      </c>
      <c r="E6" s="47">
        <v>3640</v>
      </c>
      <c r="F6" s="47"/>
      <c r="G6" s="48">
        <f>+G5+B6-E6</f>
        <v>197037.37222222221</v>
      </c>
    </row>
    <row r="7" spans="1:8" s="40" customFormat="1">
      <c r="A7" s="26">
        <v>39417</v>
      </c>
      <c r="B7" s="21">
        <f>(G6*C6/12)</f>
        <v>2134.5715324074076</v>
      </c>
      <c r="C7" s="22">
        <v>0.13</v>
      </c>
      <c r="D7" s="21">
        <f t="shared" si="0"/>
        <v>1505.4284675925924</v>
      </c>
      <c r="E7" s="47">
        <v>3640</v>
      </c>
      <c r="F7" s="47"/>
      <c r="G7" s="48">
        <f>+G6+B7-E7</f>
        <v>195531.94375462961</v>
      </c>
    </row>
    <row r="8" spans="1:8" s="40" customFormat="1">
      <c r="A8" s="26">
        <v>39448</v>
      </c>
      <c r="B8" s="36">
        <f>(G7*C7/12)</f>
        <v>2118.2627240084876</v>
      </c>
      <c r="C8" s="45">
        <v>0.13</v>
      </c>
      <c r="D8" s="36">
        <f t="shared" si="0"/>
        <v>1521.7372759915124</v>
      </c>
      <c r="E8" s="47">
        <v>3640</v>
      </c>
      <c r="F8" s="47"/>
      <c r="G8" s="48">
        <f>+G7+B8-E8+0.079+0.71</f>
        <v>194010.9954786381</v>
      </c>
    </row>
    <row r="9" spans="1:8">
      <c r="A9" s="25">
        <v>39479</v>
      </c>
      <c r="B9" s="36">
        <f t="shared" ref="B9:B20" si="1">(G8*C8/12)</f>
        <v>2101.7857843519128</v>
      </c>
      <c r="C9" s="45">
        <v>0.13</v>
      </c>
      <c r="D9" s="36">
        <f t="shared" ref="D9:D20" si="2">E9-B9</f>
        <v>-2101.7857843519128</v>
      </c>
      <c r="E9" s="49">
        <v>0</v>
      </c>
      <c r="G9" s="51">
        <f t="shared" ref="G9:G20" si="3">+G8+B9-E9</f>
        <v>196112.78126299</v>
      </c>
      <c r="H9" s="19"/>
    </row>
    <row r="10" spans="1:8">
      <c r="A10" s="26">
        <v>39508</v>
      </c>
      <c r="B10" s="36">
        <f t="shared" si="1"/>
        <v>2124.5551303490583</v>
      </c>
      <c r="C10" s="45">
        <v>0.13</v>
      </c>
      <c r="D10" s="36">
        <f t="shared" si="2"/>
        <v>-2124.5551303490583</v>
      </c>
      <c r="E10" s="49">
        <v>0</v>
      </c>
      <c r="G10" s="51">
        <f t="shared" si="3"/>
        <v>198237.33639333906</v>
      </c>
      <c r="H10" s="19"/>
    </row>
    <row r="11" spans="1:8">
      <c r="A11" s="25">
        <v>39539</v>
      </c>
      <c r="B11" s="36">
        <f t="shared" si="1"/>
        <v>2147.5711442611732</v>
      </c>
      <c r="C11" s="45">
        <v>0.13</v>
      </c>
      <c r="D11" s="36">
        <f t="shared" si="2"/>
        <v>-2147.5711442611732</v>
      </c>
      <c r="E11" s="49">
        <v>0</v>
      </c>
      <c r="F11" s="46"/>
      <c r="G11" s="51">
        <f t="shared" si="3"/>
        <v>200384.90753760023</v>
      </c>
      <c r="H11" s="19"/>
    </row>
    <row r="12" spans="1:8">
      <c r="A12" s="25">
        <v>39569</v>
      </c>
      <c r="B12" s="36">
        <f t="shared" si="1"/>
        <v>2170.8364983240026</v>
      </c>
      <c r="C12" s="45">
        <v>0.13</v>
      </c>
      <c r="D12" s="36">
        <f t="shared" si="2"/>
        <v>-2170.8364983240026</v>
      </c>
      <c r="E12" s="49">
        <v>0</v>
      </c>
      <c r="F12" s="46"/>
      <c r="G12" s="51">
        <f t="shared" si="3"/>
        <v>202555.74403592423</v>
      </c>
      <c r="H12" s="19"/>
    </row>
    <row r="13" spans="1:8">
      <c r="A13" s="25">
        <v>39600</v>
      </c>
      <c r="B13" s="36">
        <f t="shared" si="1"/>
        <v>2194.3538937225126</v>
      </c>
      <c r="C13" s="45">
        <v>0.13</v>
      </c>
      <c r="D13" s="36">
        <f t="shared" si="2"/>
        <v>-2194.3538937225126</v>
      </c>
      <c r="E13" s="49">
        <v>0</v>
      </c>
      <c r="F13" s="46"/>
      <c r="G13" s="51">
        <f t="shared" si="3"/>
        <v>204750.09792964676</v>
      </c>
      <c r="H13" s="19"/>
    </row>
    <row r="14" spans="1:8">
      <c r="A14" s="25">
        <v>39630</v>
      </c>
      <c r="B14" s="36">
        <f t="shared" si="1"/>
        <v>2218.1260609045066</v>
      </c>
      <c r="C14" s="45">
        <v>0.13</v>
      </c>
      <c r="D14" s="36">
        <f t="shared" si="2"/>
        <v>-2218.1260609045066</v>
      </c>
      <c r="E14" s="49">
        <v>0</v>
      </c>
      <c r="F14" s="46"/>
      <c r="G14" s="51">
        <f t="shared" si="3"/>
        <v>206968.22399055125</v>
      </c>
      <c r="H14" s="19"/>
    </row>
    <row r="15" spans="1:8">
      <c r="A15" s="25">
        <v>39661</v>
      </c>
      <c r="B15" s="36">
        <f t="shared" si="1"/>
        <v>2242.1557598976387</v>
      </c>
      <c r="C15" s="45">
        <v>0.13</v>
      </c>
      <c r="D15" s="36">
        <f t="shared" si="2"/>
        <v>-2242.1557598976387</v>
      </c>
      <c r="E15" s="49">
        <v>0</v>
      </c>
      <c r="F15" s="46"/>
      <c r="G15" s="51">
        <f t="shared" si="3"/>
        <v>209210.37975044889</v>
      </c>
      <c r="H15" s="19"/>
    </row>
    <row r="16" spans="1:8">
      <c r="A16" s="25">
        <v>39692</v>
      </c>
      <c r="B16" s="36">
        <f t="shared" si="1"/>
        <v>2266.4457806298628</v>
      </c>
      <c r="C16" s="45">
        <v>0.13</v>
      </c>
      <c r="D16" s="36">
        <f t="shared" si="2"/>
        <v>-2266.4457806298628</v>
      </c>
      <c r="E16" s="49">
        <v>0</v>
      </c>
      <c r="F16" s="46"/>
      <c r="G16" s="51">
        <f t="shared" si="3"/>
        <v>211476.82553107876</v>
      </c>
      <c r="H16" s="19"/>
    </row>
    <row r="17" spans="1:8">
      <c r="A17" s="25">
        <v>39722</v>
      </c>
      <c r="B17" s="36">
        <f t="shared" si="1"/>
        <v>2290.9989432533534</v>
      </c>
      <c r="C17" s="45">
        <v>0.13</v>
      </c>
      <c r="D17" s="36">
        <f t="shared" si="2"/>
        <v>-2290.9989432533534</v>
      </c>
      <c r="E17" s="49">
        <v>0</v>
      </c>
      <c r="F17" s="46"/>
      <c r="G17" s="51">
        <f t="shared" si="3"/>
        <v>213767.82447433213</v>
      </c>
      <c r="H17" s="19"/>
    </row>
    <row r="18" spans="1:8">
      <c r="A18" s="25">
        <v>39753</v>
      </c>
      <c r="B18" s="36">
        <f t="shared" si="1"/>
        <v>2315.8180984719315</v>
      </c>
      <c r="C18" s="45">
        <v>0.13</v>
      </c>
      <c r="D18" s="36">
        <f t="shared" si="2"/>
        <v>-2315.8180984719315</v>
      </c>
      <c r="E18" s="49">
        <v>0</v>
      </c>
      <c r="F18" s="46"/>
      <c r="G18" s="51">
        <f t="shared" si="3"/>
        <v>216083.64257280406</v>
      </c>
      <c r="H18" s="19"/>
    </row>
    <row r="19" spans="1:8">
      <c r="A19" s="25">
        <v>39783</v>
      </c>
      <c r="B19" s="36">
        <f t="shared" si="1"/>
        <v>2340.9061278720442</v>
      </c>
      <c r="C19" s="45">
        <v>0.13</v>
      </c>
      <c r="D19" s="36">
        <f t="shared" si="2"/>
        <v>-2340.9061278720442</v>
      </c>
      <c r="E19" s="49">
        <v>0</v>
      </c>
      <c r="F19" s="46"/>
      <c r="G19" s="51">
        <f t="shared" si="3"/>
        <v>218424.5487006761</v>
      </c>
      <c r="H19" s="19"/>
    </row>
    <row r="20" spans="1:8">
      <c r="A20" s="25">
        <v>39814</v>
      </c>
      <c r="B20" s="36">
        <f t="shared" si="1"/>
        <v>2366.2659442573245</v>
      </c>
      <c r="C20" s="45">
        <v>0.13</v>
      </c>
      <c r="D20" s="36">
        <f t="shared" si="2"/>
        <v>-2366.2659442573245</v>
      </c>
      <c r="E20" s="49">
        <v>0</v>
      </c>
      <c r="F20" s="46"/>
      <c r="G20" s="51">
        <f t="shared" si="3"/>
        <v>220790.81464493342</v>
      </c>
      <c r="H20" s="19"/>
    </row>
    <row r="21" spans="1:8" s="40" customFormat="1">
      <c r="A21" s="26">
        <v>39845</v>
      </c>
      <c r="B21" s="21">
        <f>ROUND(G8*C8/12,0)</f>
        <v>2102</v>
      </c>
      <c r="C21" s="22">
        <v>0.13</v>
      </c>
      <c r="D21" s="21">
        <f t="shared" si="0"/>
        <v>1538</v>
      </c>
      <c r="E21" s="47">
        <v>3640</v>
      </c>
      <c r="F21" s="47"/>
      <c r="G21" s="48">
        <f>+G20+B21-E21</f>
        <v>219252.81464493342</v>
      </c>
      <c r="H21" s="41"/>
    </row>
    <row r="22" spans="1:8" s="40" customFormat="1">
      <c r="A22" s="26">
        <v>39873</v>
      </c>
      <c r="B22" s="21">
        <f>ROUND(G21*C21/12,0)</f>
        <v>2375</v>
      </c>
      <c r="C22" s="22">
        <v>0.13</v>
      </c>
      <c r="D22" s="21">
        <f t="shared" si="0"/>
        <v>1265</v>
      </c>
      <c r="E22" s="47">
        <v>3640</v>
      </c>
      <c r="F22" s="47"/>
      <c r="G22" s="48">
        <f>+G21+B22-E22</f>
        <v>217987.81464493342</v>
      </c>
      <c r="H22" s="41"/>
    </row>
    <row r="23" spans="1:8" s="40" customFormat="1">
      <c r="A23" s="26">
        <v>39904</v>
      </c>
      <c r="B23" s="21">
        <f>ROUND(G22*C23/12,0)</f>
        <v>2452</v>
      </c>
      <c r="C23" s="35">
        <v>0.13500000000000001</v>
      </c>
      <c r="D23" s="21">
        <f t="shared" si="0"/>
        <v>1188</v>
      </c>
      <c r="E23" s="47">
        <v>3640</v>
      </c>
      <c r="F23" s="47"/>
      <c r="G23" s="48">
        <f>+G22+B23-E23</f>
        <v>216799.81464493342</v>
      </c>
      <c r="H23" s="41"/>
    </row>
    <row r="24" spans="1:8" s="40" customFormat="1">
      <c r="A24" s="26">
        <v>39934</v>
      </c>
      <c r="B24" s="21">
        <f t="shared" ref="B24:B25" si="4">ROUND(G23*C24/12,0)</f>
        <v>2439</v>
      </c>
      <c r="C24" s="35">
        <v>0.13500000000000001</v>
      </c>
      <c r="D24" s="21">
        <f t="shared" si="0"/>
        <v>1201</v>
      </c>
      <c r="E24" s="47">
        <v>3640</v>
      </c>
      <c r="F24" s="47"/>
      <c r="G24" s="48">
        <f t="shared" ref="G24:G42" si="5">+G23+B24-E24</f>
        <v>215598.81464493342</v>
      </c>
      <c r="H24" s="40">
        <f>+G22*13.5%</f>
        <v>29428.354977066014</v>
      </c>
    </row>
    <row r="25" spans="1:8" s="40" customFormat="1">
      <c r="A25" s="26">
        <v>39965</v>
      </c>
      <c r="B25" s="21">
        <f t="shared" si="4"/>
        <v>2425</v>
      </c>
      <c r="C25" s="35">
        <v>0.13500000000000001</v>
      </c>
      <c r="D25" s="21">
        <f t="shared" si="0"/>
        <v>1215</v>
      </c>
      <c r="E25" s="47">
        <v>3640</v>
      </c>
      <c r="F25" s="47"/>
      <c r="G25" s="48">
        <f t="shared" si="5"/>
        <v>214383.81464493342</v>
      </c>
      <c r="H25" s="40">
        <f>+H24/12</f>
        <v>2452.3629147555012</v>
      </c>
    </row>
    <row r="26" spans="1:8">
      <c r="A26" s="25">
        <v>39995</v>
      </c>
      <c r="B26" s="36">
        <f t="shared" ref="B26:B27" si="6">ROUND(G25*C26/12,0)</f>
        <v>2412</v>
      </c>
      <c r="C26" s="37">
        <v>0.13500000000000001</v>
      </c>
      <c r="D26" s="36">
        <f t="shared" ref="D26:D27" si="7">E26-B26</f>
        <v>-2412</v>
      </c>
      <c r="E26" s="46">
        <v>0</v>
      </c>
      <c r="F26" s="46"/>
      <c r="G26" s="51">
        <f t="shared" si="5"/>
        <v>216795.81464493342</v>
      </c>
    </row>
    <row r="27" spans="1:8">
      <c r="A27" s="25">
        <v>40026</v>
      </c>
      <c r="B27" s="36">
        <f t="shared" si="6"/>
        <v>2439</v>
      </c>
      <c r="C27" s="37">
        <v>0.13500000000000001</v>
      </c>
      <c r="D27" s="36">
        <f t="shared" si="7"/>
        <v>-2439</v>
      </c>
      <c r="E27" s="46">
        <v>0</v>
      </c>
      <c r="F27" s="46"/>
      <c r="G27" s="51">
        <f t="shared" si="5"/>
        <v>219234.81464493342</v>
      </c>
    </row>
    <row r="28" spans="1:8" s="40" customFormat="1">
      <c r="A28" s="26">
        <v>40057</v>
      </c>
      <c r="B28" s="36">
        <f t="shared" ref="B28" si="8">ROUND(G27*C28/12,0)</f>
        <v>2466</v>
      </c>
      <c r="C28" s="37">
        <v>0.13500000000000001</v>
      </c>
      <c r="D28" s="36">
        <f t="shared" ref="D28" si="9">E28-B28</f>
        <v>-1530</v>
      </c>
      <c r="E28" s="47">
        <v>936</v>
      </c>
      <c r="F28" s="47"/>
      <c r="G28" s="48">
        <f t="shared" si="5"/>
        <v>220764.81464493342</v>
      </c>
    </row>
    <row r="29" spans="1:8">
      <c r="A29" s="25">
        <v>40087</v>
      </c>
      <c r="B29" s="36">
        <f t="shared" ref="B29" si="10">ROUND(G28*C29/12,0)</f>
        <v>2484</v>
      </c>
      <c r="C29" s="37">
        <v>0.13500000000000001</v>
      </c>
      <c r="D29" s="36">
        <f t="shared" si="0"/>
        <v>-2484</v>
      </c>
      <c r="E29" s="46">
        <v>0</v>
      </c>
      <c r="F29" s="46"/>
      <c r="G29" s="51">
        <f t="shared" si="5"/>
        <v>223248.81464493342</v>
      </c>
      <c r="H29" s="1" t="s">
        <v>48</v>
      </c>
    </row>
    <row r="30" spans="1:8">
      <c r="A30" s="25">
        <v>40118</v>
      </c>
      <c r="B30" s="36">
        <f t="shared" ref="B30:B33" si="11">ROUND(G29*C30/12,0)</f>
        <v>2512</v>
      </c>
      <c r="C30" s="37">
        <v>0.13500000000000001</v>
      </c>
      <c r="D30" s="36">
        <f t="shared" ref="D30:D33" si="12">E30-B30</f>
        <v>-2512</v>
      </c>
      <c r="E30" s="46">
        <v>0</v>
      </c>
      <c r="F30" s="46"/>
      <c r="G30" s="51">
        <f t="shared" si="5"/>
        <v>225760.81464493342</v>
      </c>
    </row>
    <row r="31" spans="1:8">
      <c r="A31" s="25">
        <v>40148</v>
      </c>
      <c r="B31" s="36">
        <f t="shared" si="11"/>
        <v>2540</v>
      </c>
      <c r="C31" s="37">
        <v>0.13500000000000001</v>
      </c>
      <c r="D31" s="36">
        <f t="shared" si="12"/>
        <v>-2540</v>
      </c>
      <c r="E31" s="46">
        <v>0</v>
      </c>
      <c r="F31" s="46"/>
      <c r="G31" s="51">
        <f t="shared" si="5"/>
        <v>228300.81464493342</v>
      </c>
    </row>
    <row r="32" spans="1:8">
      <c r="A32" s="25">
        <v>40179</v>
      </c>
      <c r="B32" s="36">
        <f t="shared" si="11"/>
        <v>2568</v>
      </c>
      <c r="C32" s="37">
        <v>0.13500000000000001</v>
      </c>
      <c r="D32" s="36">
        <f t="shared" si="12"/>
        <v>-2568</v>
      </c>
      <c r="E32" s="46">
        <v>0</v>
      </c>
      <c r="F32" s="46"/>
      <c r="G32" s="51">
        <f t="shared" si="5"/>
        <v>230868.81464493342</v>
      </c>
    </row>
    <row r="33" spans="1:10">
      <c r="A33" s="25">
        <v>40210</v>
      </c>
      <c r="B33" s="36">
        <f t="shared" si="11"/>
        <v>2597</v>
      </c>
      <c r="C33" s="37">
        <v>0.13500000000000001</v>
      </c>
      <c r="D33" s="36">
        <f t="shared" si="12"/>
        <v>-2597</v>
      </c>
      <c r="E33" s="46">
        <v>0</v>
      </c>
      <c r="F33" s="46"/>
      <c r="G33" s="51">
        <f t="shared" si="5"/>
        <v>233465.81464493342</v>
      </c>
    </row>
    <row r="34" spans="1:10">
      <c r="A34" s="26">
        <v>40238</v>
      </c>
      <c r="B34" s="21">
        <f t="shared" ref="B34:B39" si="13">ROUND(G33*C34/12,0)</f>
        <v>2626</v>
      </c>
      <c r="C34" s="35">
        <v>0.13500000000000001</v>
      </c>
      <c r="D34" s="21">
        <f t="shared" ref="D34:D39" si="14">E34-B34</f>
        <v>-2626</v>
      </c>
      <c r="E34" s="47">
        <v>0</v>
      </c>
      <c r="F34" s="47"/>
      <c r="G34" s="48">
        <f t="shared" si="5"/>
        <v>236091.81464493342</v>
      </c>
    </row>
    <row r="35" spans="1:10">
      <c r="A35" s="25">
        <v>40269</v>
      </c>
      <c r="B35" s="36">
        <f t="shared" si="13"/>
        <v>2656</v>
      </c>
      <c r="C35" s="37">
        <v>0.13500000000000001</v>
      </c>
      <c r="D35" s="36">
        <f t="shared" si="14"/>
        <v>-2656</v>
      </c>
      <c r="E35" s="46">
        <v>0</v>
      </c>
      <c r="F35" s="46"/>
      <c r="G35" s="51">
        <f t="shared" si="5"/>
        <v>238747.81464493342</v>
      </c>
    </row>
    <row r="36" spans="1:10">
      <c r="A36" s="25">
        <v>40299</v>
      </c>
      <c r="B36" s="36">
        <f t="shared" si="13"/>
        <v>2686</v>
      </c>
      <c r="C36" s="37">
        <v>0.13500000000000001</v>
      </c>
      <c r="D36" s="36">
        <f t="shared" si="14"/>
        <v>-2686</v>
      </c>
      <c r="E36" s="46">
        <v>0</v>
      </c>
      <c r="F36" s="46"/>
      <c r="G36" s="51">
        <f t="shared" si="5"/>
        <v>241433.81464493342</v>
      </c>
    </row>
    <row r="37" spans="1:10">
      <c r="A37" s="25">
        <v>40330</v>
      </c>
      <c r="B37" s="36">
        <f t="shared" si="13"/>
        <v>2716</v>
      </c>
      <c r="C37" s="37">
        <v>0.13500000000000001</v>
      </c>
      <c r="D37" s="36">
        <f t="shared" si="14"/>
        <v>-2716</v>
      </c>
      <c r="E37" s="46">
        <v>0</v>
      </c>
      <c r="F37" s="46"/>
      <c r="G37" s="51">
        <f t="shared" si="5"/>
        <v>244149.81464493342</v>
      </c>
    </row>
    <row r="38" spans="1:10">
      <c r="A38" s="25">
        <v>40360</v>
      </c>
      <c r="B38" s="36">
        <f t="shared" si="13"/>
        <v>2747</v>
      </c>
      <c r="C38" s="37">
        <v>0.13500000000000001</v>
      </c>
      <c r="D38" s="36">
        <f t="shared" si="14"/>
        <v>-2747</v>
      </c>
      <c r="E38" s="46">
        <v>0</v>
      </c>
      <c r="F38" s="46"/>
      <c r="G38" s="51">
        <f t="shared" si="5"/>
        <v>246896.81464493342</v>
      </c>
    </row>
    <row r="39" spans="1:10">
      <c r="A39" s="25">
        <v>40391</v>
      </c>
      <c r="B39" s="36">
        <f t="shared" si="13"/>
        <v>2778</v>
      </c>
      <c r="C39" s="37">
        <v>0.13500000000000001</v>
      </c>
      <c r="D39" s="36">
        <f t="shared" si="14"/>
        <v>-2778</v>
      </c>
      <c r="E39" s="46">
        <v>0</v>
      </c>
      <c r="F39" s="46"/>
      <c r="G39" s="51">
        <f t="shared" si="5"/>
        <v>249674.81464493342</v>
      </c>
    </row>
    <row r="40" spans="1:10" s="40" customFormat="1">
      <c r="A40" s="26">
        <v>40422</v>
      </c>
      <c r="B40" s="36">
        <f t="shared" ref="B40" si="15">ROUND(G39*C40/12,0)</f>
        <v>2809</v>
      </c>
      <c r="C40" s="37">
        <v>0.13500000000000001</v>
      </c>
      <c r="D40" s="21">
        <f t="shared" si="0"/>
        <v>-1514</v>
      </c>
      <c r="E40" s="47">
        <v>1295</v>
      </c>
      <c r="F40" s="47"/>
      <c r="G40" s="48">
        <f t="shared" si="5"/>
        <v>251188.81464493342</v>
      </c>
    </row>
    <row r="41" spans="1:10" s="40" customFormat="1">
      <c r="A41" s="26">
        <v>40452</v>
      </c>
      <c r="B41" s="21">
        <f t="shared" ref="B41:B42" si="16">ROUND(G40*C41/12,0)</f>
        <v>2826</v>
      </c>
      <c r="C41" s="35">
        <v>0.13500000000000001</v>
      </c>
      <c r="D41" s="21">
        <f t="shared" si="0"/>
        <v>814</v>
      </c>
      <c r="E41" s="47">
        <v>3640</v>
      </c>
      <c r="F41" s="47"/>
      <c r="G41" s="48">
        <f t="shared" si="5"/>
        <v>250374.81464493342</v>
      </c>
    </row>
    <row r="42" spans="1:10">
      <c r="A42" s="25">
        <v>40483</v>
      </c>
      <c r="B42" s="36">
        <f t="shared" si="16"/>
        <v>2817</v>
      </c>
      <c r="C42" s="37">
        <v>0.13500000000000001</v>
      </c>
      <c r="D42" s="18">
        <f t="shared" si="0"/>
        <v>-2817</v>
      </c>
      <c r="E42" s="46">
        <v>0</v>
      </c>
      <c r="F42" s="46"/>
      <c r="G42" s="51">
        <f t="shared" si="5"/>
        <v>253191.81464493342</v>
      </c>
    </row>
    <row r="43" spans="1:10">
      <c r="A43" s="27" t="s">
        <v>50</v>
      </c>
      <c r="B43" s="3"/>
      <c r="C43" s="3"/>
      <c r="D43" s="18">
        <f t="shared" si="0"/>
        <v>0</v>
      </c>
      <c r="E43" s="46">
        <v>0</v>
      </c>
      <c r="F43" s="46">
        <v>10000</v>
      </c>
      <c r="G43" s="51">
        <f>+G42+B43-E43+F43</f>
        <v>263191.81464493345</v>
      </c>
    </row>
    <row r="44" spans="1:10" s="40" customFormat="1">
      <c r="A44" s="42">
        <v>40483</v>
      </c>
      <c r="B44" s="21">
        <f t="shared" ref="B44" si="17">ROUND(G42*C44/12,0)</f>
        <v>2848</v>
      </c>
      <c r="C44" s="35">
        <v>0.13500000000000001</v>
      </c>
      <c r="D44" s="21">
        <f t="shared" si="0"/>
        <v>792</v>
      </c>
      <c r="E44" s="47">
        <v>3640</v>
      </c>
      <c r="F44" s="47"/>
      <c r="G44" s="48">
        <f t="shared" ref="G44:G67" si="18">+G43+B44-E44+F44</f>
        <v>262399.81464493345</v>
      </c>
      <c r="H44" s="43" t="s">
        <v>49</v>
      </c>
    </row>
    <row r="45" spans="1:10" s="40" customFormat="1">
      <c r="A45" s="26">
        <v>40513</v>
      </c>
      <c r="B45" s="21">
        <f>ROUND(G44*C45/12,0)</f>
        <v>2952</v>
      </c>
      <c r="C45" s="35">
        <v>0.13500000000000001</v>
      </c>
      <c r="D45" s="21">
        <f t="shared" si="0"/>
        <v>688</v>
      </c>
      <c r="E45" s="47">
        <v>3640</v>
      </c>
      <c r="F45" s="47"/>
      <c r="G45" s="48">
        <f t="shared" si="18"/>
        <v>261711.81464493345</v>
      </c>
    </row>
    <row r="46" spans="1:10" s="40" customFormat="1">
      <c r="A46" s="26">
        <v>40544</v>
      </c>
      <c r="B46" s="21">
        <f t="shared" ref="B46" si="19">ROUND(G45*C46/12,0)</f>
        <v>2944</v>
      </c>
      <c r="C46" s="35">
        <v>0.13500000000000001</v>
      </c>
      <c r="D46" s="21">
        <f t="shared" si="0"/>
        <v>696</v>
      </c>
      <c r="E46" s="47">
        <v>3640</v>
      </c>
      <c r="F46" s="47"/>
      <c r="G46" s="48">
        <f t="shared" si="18"/>
        <v>261015.81464493345</v>
      </c>
    </row>
    <row r="47" spans="1:10" s="40" customFormat="1">
      <c r="A47" s="26">
        <v>40575</v>
      </c>
      <c r="B47" s="21">
        <f>ROUND(G46*C47/12,0)+14</f>
        <v>2950</v>
      </c>
      <c r="C47" s="35">
        <v>0.13500000000000001</v>
      </c>
      <c r="D47" s="21">
        <f t="shared" si="0"/>
        <v>690</v>
      </c>
      <c r="E47" s="47">
        <v>3640</v>
      </c>
      <c r="F47" s="47"/>
      <c r="G47" s="48">
        <f t="shared" si="18"/>
        <v>260325.81464493345</v>
      </c>
    </row>
    <row r="48" spans="1:10" s="40" customFormat="1">
      <c r="A48" s="26">
        <v>40603</v>
      </c>
      <c r="B48" s="21">
        <f>ROUND(G47*C48/12,0)+15</f>
        <v>2944</v>
      </c>
      <c r="C48" s="35">
        <v>0.13500000000000001</v>
      </c>
      <c r="D48" s="21">
        <f t="shared" si="0"/>
        <v>696</v>
      </c>
      <c r="E48" s="47">
        <v>3640</v>
      </c>
      <c r="F48" s="47"/>
      <c r="G48" s="48">
        <f t="shared" si="18"/>
        <v>259629.81464493345</v>
      </c>
      <c r="H48" s="40">
        <f>+G47*13%</f>
        <v>33842.355903841351</v>
      </c>
      <c r="I48" s="40">
        <f>+G47*13.5%</f>
        <v>35143.984977066015</v>
      </c>
      <c r="J48" s="40">
        <f>+G48*14%</f>
        <v>36348.174050290683</v>
      </c>
    </row>
    <row r="49" spans="1:10" s="40" customFormat="1">
      <c r="A49" s="26">
        <v>40634</v>
      </c>
      <c r="B49" s="21">
        <f>ROUND(G48*C49/12,0)+15</f>
        <v>2936</v>
      </c>
      <c r="C49" s="35">
        <v>0.13500000000000001</v>
      </c>
      <c r="D49" s="21">
        <f t="shared" si="0"/>
        <v>704</v>
      </c>
      <c r="E49" s="47">
        <v>3640</v>
      </c>
      <c r="F49" s="47"/>
      <c r="G49" s="48">
        <f t="shared" si="18"/>
        <v>258925.81464493345</v>
      </c>
      <c r="H49" s="40">
        <f>+H48/12</f>
        <v>2820.1963253201125</v>
      </c>
      <c r="I49" s="40">
        <f>+I48/12</f>
        <v>2928.6654147555014</v>
      </c>
      <c r="J49" s="40">
        <f>+J48/12</f>
        <v>3029.0145041908904</v>
      </c>
    </row>
    <row r="50" spans="1:10" s="40" customFormat="1">
      <c r="A50" s="26">
        <v>40664</v>
      </c>
      <c r="B50" s="21">
        <f>ROUND(G49*C50/12,0)</f>
        <v>2913</v>
      </c>
      <c r="C50" s="35">
        <v>0.13500000000000001</v>
      </c>
      <c r="D50" s="21">
        <f t="shared" si="0"/>
        <v>727</v>
      </c>
      <c r="E50" s="47">
        <v>3640</v>
      </c>
      <c r="F50" s="47"/>
      <c r="G50" s="48">
        <f t="shared" si="18"/>
        <v>258198.81464493345</v>
      </c>
      <c r="H50" s="40">
        <f>2117-2132</f>
        <v>-15</v>
      </c>
    </row>
    <row r="51" spans="1:10" s="40" customFormat="1">
      <c r="A51" s="26">
        <v>40695</v>
      </c>
      <c r="B51" s="21">
        <f t="shared" ref="B51:B56" si="20">ROUND(G50*C51/12,0)</f>
        <v>2905</v>
      </c>
      <c r="C51" s="35">
        <v>0.13500000000000001</v>
      </c>
      <c r="D51" s="21">
        <f t="shared" si="0"/>
        <v>735</v>
      </c>
      <c r="E51" s="47">
        <v>3640</v>
      </c>
      <c r="F51" s="47"/>
      <c r="G51" s="48">
        <f t="shared" si="18"/>
        <v>257463.81464493345</v>
      </c>
    </row>
    <row r="52" spans="1:10" s="40" customFormat="1">
      <c r="A52" s="26">
        <v>40725</v>
      </c>
      <c r="B52" s="21">
        <f t="shared" si="20"/>
        <v>2896</v>
      </c>
      <c r="C52" s="35">
        <v>0.13500000000000001</v>
      </c>
      <c r="D52" s="21">
        <f t="shared" si="0"/>
        <v>744</v>
      </c>
      <c r="E52" s="47">
        <v>3640</v>
      </c>
      <c r="F52" s="47"/>
      <c r="G52" s="48">
        <f t="shared" si="18"/>
        <v>256719.81464493345</v>
      </c>
    </row>
    <row r="53" spans="1:10" s="40" customFormat="1">
      <c r="A53" s="26">
        <v>40756</v>
      </c>
      <c r="B53" s="21">
        <f t="shared" si="20"/>
        <v>2888</v>
      </c>
      <c r="C53" s="35">
        <v>0.13500000000000001</v>
      </c>
      <c r="D53" s="21">
        <f t="shared" si="0"/>
        <v>752</v>
      </c>
      <c r="E53" s="47">
        <v>3640</v>
      </c>
      <c r="F53" s="47"/>
      <c r="G53" s="48">
        <f t="shared" si="18"/>
        <v>255967.81464493345</v>
      </c>
    </row>
    <row r="54" spans="1:10" s="40" customFormat="1">
      <c r="A54" s="26">
        <v>40787</v>
      </c>
      <c r="B54" s="21">
        <f t="shared" si="20"/>
        <v>2880</v>
      </c>
      <c r="C54" s="35">
        <v>0.13500000000000001</v>
      </c>
      <c r="D54" s="21">
        <f t="shared" si="0"/>
        <v>760</v>
      </c>
      <c r="E54" s="47">
        <v>3640</v>
      </c>
      <c r="F54" s="47"/>
      <c r="G54" s="48">
        <f t="shared" si="18"/>
        <v>255207.81464493345</v>
      </c>
    </row>
    <row r="55" spans="1:10" s="40" customFormat="1">
      <c r="A55" s="26">
        <v>40817</v>
      </c>
      <c r="B55" s="21">
        <f t="shared" si="20"/>
        <v>2871</v>
      </c>
      <c r="C55" s="35">
        <v>0.13500000000000001</v>
      </c>
      <c r="D55" s="21">
        <f t="shared" si="0"/>
        <v>769</v>
      </c>
      <c r="E55" s="47">
        <v>3640</v>
      </c>
      <c r="F55" s="47"/>
      <c r="G55" s="48">
        <f t="shared" si="18"/>
        <v>254438.81464493345</v>
      </c>
    </row>
    <row r="56" spans="1:10" s="40" customFormat="1">
      <c r="A56" s="26">
        <v>40848</v>
      </c>
      <c r="B56" s="21">
        <f t="shared" si="20"/>
        <v>2862</v>
      </c>
      <c r="C56" s="35">
        <v>0.13500000000000001</v>
      </c>
      <c r="D56" s="21">
        <f t="shared" si="0"/>
        <v>778</v>
      </c>
      <c r="E56" s="47">
        <v>3640</v>
      </c>
      <c r="F56" s="47"/>
      <c r="G56" s="48">
        <f t="shared" si="18"/>
        <v>253660.81464493345</v>
      </c>
    </row>
    <row r="57" spans="1:10">
      <c r="A57" s="27" t="s">
        <v>51</v>
      </c>
      <c r="B57" s="36"/>
      <c r="C57" s="37"/>
      <c r="D57" s="36"/>
      <c r="E57" s="52"/>
      <c r="F57" s="52">
        <v>10000</v>
      </c>
      <c r="G57" s="53">
        <f>+G56+F57</f>
        <v>263660.81464493345</v>
      </c>
      <c r="H57" s="19"/>
    </row>
    <row r="58" spans="1:10" s="40" customFormat="1">
      <c r="A58" s="26">
        <v>40878</v>
      </c>
      <c r="B58" s="21">
        <f>ROUND(G57*C58/12,0)</f>
        <v>2966</v>
      </c>
      <c r="C58" s="35">
        <v>0.13500000000000001</v>
      </c>
      <c r="D58" s="21">
        <f t="shared" si="0"/>
        <v>684</v>
      </c>
      <c r="E58" s="47">
        <v>3650</v>
      </c>
      <c r="F58" s="47"/>
      <c r="G58" s="48">
        <f t="shared" si="18"/>
        <v>262976.81464493345</v>
      </c>
      <c r="H58" s="41">
        <f>+G57-1562</f>
        <v>262098.81464493345</v>
      </c>
      <c r="I58" s="40">
        <f>1552+2088</f>
        <v>3640</v>
      </c>
    </row>
    <row r="59" spans="1:10">
      <c r="A59" s="25">
        <v>40909</v>
      </c>
      <c r="B59" s="21">
        <f t="shared" ref="B59:B61" si="21">ROUND(G58*C59/12,0)</f>
        <v>2958</v>
      </c>
      <c r="C59" s="35">
        <v>0.13500000000000001</v>
      </c>
      <c r="D59" s="21">
        <f t="shared" ref="D59:D61" si="22">E59-B59</f>
        <v>-2958</v>
      </c>
      <c r="E59" s="52">
        <v>0</v>
      </c>
      <c r="F59" s="52"/>
      <c r="G59" s="53">
        <f t="shared" si="18"/>
        <v>265934.81464493345</v>
      </c>
    </row>
    <row r="60" spans="1:10">
      <c r="A60" s="25">
        <v>40940</v>
      </c>
      <c r="B60" s="21">
        <f t="shared" si="21"/>
        <v>2992</v>
      </c>
      <c r="C60" s="35">
        <v>0.13500000000000001</v>
      </c>
      <c r="D60" s="21">
        <f t="shared" si="22"/>
        <v>-2992</v>
      </c>
      <c r="E60" s="52">
        <v>0</v>
      </c>
      <c r="F60" s="52"/>
      <c r="G60" s="53">
        <f t="shared" si="18"/>
        <v>268926.81464493345</v>
      </c>
    </row>
    <row r="61" spans="1:10">
      <c r="A61" s="26">
        <v>40969</v>
      </c>
      <c r="B61" s="21">
        <f t="shared" si="21"/>
        <v>3025</v>
      </c>
      <c r="C61" s="35">
        <v>0.13500000000000001</v>
      </c>
      <c r="D61" s="21">
        <f t="shared" si="22"/>
        <v>-3025</v>
      </c>
      <c r="E61" s="47">
        <v>0</v>
      </c>
      <c r="F61" s="47"/>
      <c r="G61" s="48">
        <f t="shared" si="18"/>
        <v>271951.81464493345</v>
      </c>
    </row>
    <row r="62" spans="1:10">
      <c r="A62" s="25">
        <v>41000</v>
      </c>
      <c r="B62" s="36">
        <f>ROUND(G61*C62/12,0)</f>
        <v>3059</v>
      </c>
      <c r="C62" s="37">
        <v>0.13500000000000001</v>
      </c>
      <c r="D62" s="36">
        <f t="shared" si="0"/>
        <v>-3059</v>
      </c>
      <c r="E62" s="52">
        <v>0</v>
      </c>
      <c r="F62" s="52"/>
      <c r="G62" s="53">
        <f t="shared" si="18"/>
        <v>275010.81464493345</v>
      </c>
    </row>
    <row r="63" spans="1:10">
      <c r="A63" s="25">
        <v>41030</v>
      </c>
      <c r="B63" s="36">
        <f t="shared" ref="B63:B67" si="23">ROUND(G62*C63/12,0)</f>
        <v>3094</v>
      </c>
      <c r="C63" s="37">
        <v>0.13500000000000001</v>
      </c>
      <c r="D63" s="36">
        <f t="shared" si="0"/>
        <v>-3094</v>
      </c>
      <c r="E63" s="52">
        <v>0</v>
      </c>
      <c r="F63" s="52"/>
      <c r="G63" s="53">
        <f t="shared" si="18"/>
        <v>278104.81464493345</v>
      </c>
    </row>
    <row r="64" spans="1:10">
      <c r="A64" s="25">
        <v>41061</v>
      </c>
      <c r="B64" s="36">
        <f t="shared" si="23"/>
        <v>3129</v>
      </c>
      <c r="C64" s="37">
        <v>0.13500000000000001</v>
      </c>
      <c r="D64" s="36">
        <f t="shared" si="0"/>
        <v>-3129</v>
      </c>
      <c r="E64" s="52">
        <v>0</v>
      </c>
      <c r="F64" s="52"/>
      <c r="G64" s="53">
        <f t="shared" si="18"/>
        <v>281233.81464493345</v>
      </c>
    </row>
    <row r="65" spans="1:8">
      <c r="A65" s="25">
        <v>41091</v>
      </c>
      <c r="B65" s="36">
        <f t="shared" si="23"/>
        <v>3164</v>
      </c>
      <c r="C65" s="37">
        <v>0.13500000000000001</v>
      </c>
      <c r="D65" s="36">
        <f t="shared" si="0"/>
        <v>-3164</v>
      </c>
      <c r="E65" s="52">
        <v>0</v>
      </c>
      <c r="F65" s="52"/>
      <c r="G65" s="53">
        <f t="shared" si="18"/>
        <v>284397.81464493345</v>
      </c>
    </row>
    <row r="66" spans="1:8">
      <c r="A66" s="25">
        <v>41122</v>
      </c>
      <c r="B66" s="36">
        <f t="shared" si="23"/>
        <v>3199</v>
      </c>
      <c r="C66" s="37">
        <v>0.13500000000000001</v>
      </c>
      <c r="D66" s="36">
        <f t="shared" si="0"/>
        <v>-3199</v>
      </c>
      <c r="E66" s="52">
        <v>0</v>
      </c>
      <c r="F66" s="52"/>
      <c r="G66" s="53">
        <f t="shared" si="18"/>
        <v>287596.81464493345</v>
      </c>
    </row>
    <row r="67" spans="1:8" s="40" customFormat="1">
      <c r="A67" s="26">
        <v>41153</v>
      </c>
      <c r="B67" s="21">
        <f t="shared" si="23"/>
        <v>3235</v>
      </c>
      <c r="C67" s="35">
        <v>0.13500000000000001</v>
      </c>
      <c r="D67" s="21">
        <f t="shared" si="0"/>
        <v>-1332</v>
      </c>
      <c r="E67" s="47">
        <v>1903</v>
      </c>
      <c r="F67" s="47"/>
      <c r="G67" s="48">
        <f t="shared" si="18"/>
        <v>288928.81464493345</v>
      </c>
      <c r="H67" s="43" t="s">
        <v>48</v>
      </c>
    </row>
    <row r="68" spans="1:8">
      <c r="A68" s="25"/>
      <c r="B68" s="36"/>
      <c r="C68" s="37"/>
      <c r="D68" s="36"/>
      <c r="E68" s="52"/>
      <c r="F68" s="52">
        <v>10000</v>
      </c>
      <c r="G68" s="53">
        <f>+G67+F68</f>
        <v>298928.81464493345</v>
      </c>
    </row>
    <row r="69" spans="1:8">
      <c r="A69" s="25">
        <v>41183</v>
      </c>
      <c r="B69" s="36">
        <f t="shared" ref="B69:B71" si="24">ROUND(G68*C69/12,0)</f>
        <v>3363</v>
      </c>
      <c r="C69" s="37">
        <v>0.13500000000000001</v>
      </c>
      <c r="D69" s="36">
        <f t="shared" ref="D69:D87" si="25">E69-B69</f>
        <v>-3363</v>
      </c>
      <c r="E69" s="52">
        <v>0</v>
      </c>
      <c r="F69" s="52"/>
      <c r="G69" s="53">
        <f t="shared" ref="G69:G87" si="26">+G68+B69-E69+F69</f>
        <v>302291.81464493345</v>
      </c>
    </row>
    <row r="70" spans="1:8">
      <c r="A70" s="25">
        <v>41214</v>
      </c>
      <c r="B70" s="36">
        <f t="shared" si="24"/>
        <v>3401</v>
      </c>
      <c r="C70" s="37">
        <v>0.13500000000000001</v>
      </c>
      <c r="D70" s="36">
        <f t="shared" si="25"/>
        <v>-3401</v>
      </c>
      <c r="E70" s="52">
        <v>0</v>
      </c>
      <c r="F70" s="52"/>
      <c r="G70" s="53">
        <f t="shared" si="26"/>
        <v>305692.81464493345</v>
      </c>
    </row>
    <row r="71" spans="1:8" s="40" customFormat="1">
      <c r="A71" s="26">
        <v>41244</v>
      </c>
      <c r="B71" s="21">
        <f t="shared" si="24"/>
        <v>3439</v>
      </c>
      <c r="C71" s="35">
        <v>0.13500000000000001</v>
      </c>
      <c r="D71" s="21">
        <f t="shared" si="25"/>
        <v>-1460</v>
      </c>
      <c r="E71" s="47">
        <v>1979</v>
      </c>
      <c r="F71" s="47"/>
      <c r="G71" s="48">
        <f t="shared" si="26"/>
        <v>307152.81464493345</v>
      </c>
    </row>
    <row r="72" spans="1:8">
      <c r="A72" s="25">
        <v>41275</v>
      </c>
      <c r="B72" s="36">
        <v>2383</v>
      </c>
      <c r="C72" s="37">
        <v>0.13500000000000001</v>
      </c>
      <c r="D72" s="36">
        <f t="shared" si="25"/>
        <v>-2383</v>
      </c>
      <c r="E72" s="52">
        <v>0</v>
      </c>
      <c r="F72" s="52"/>
      <c r="G72" s="53">
        <f t="shared" si="26"/>
        <v>309535.81464493345</v>
      </c>
    </row>
    <row r="73" spans="1:8">
      <c r="A73" s="25">
        <v>41306</v>
      </c>
      <c r="B73" s="36">
        <v>2410</v>
      </c>
      <c r="C73" s="37">
        <v>0.13500000000000001</v>
      </c>
      <c r="D73" s="36">
        <f t="shared" si="25"/>
        <v>-2410</v>
      </c>
      <c r="E73" s="52">
        <v>0</v>
      </c>
      <c r="F73" s="52"/>
      <c r="G73" s="53">
        <f t="shared" si="26"/>
        <v>311945.81464493345</v>
      </c>
    </row>
    <row r="74" spans="1:8">
      <c r="A74" s="26">
        <v>41334</v>
      </c>
      <c r="B74" s="21">
        <v>2437</v>
      </c>
      <c r="C74" s="35">
        <v>0.13500000000000001</v>
      </c>
      <c r="D74" s="21">
        <f t="shared" si="25"/>
        <v>-2437</v>
      </c>
      <c r="E74" s="47">
        <v>0</v>
      </c>
      <c r="F74" s="47"/>
      <c r="G74" s="48">
        <f t="shared" si="26"/>
        <v>314382.81464493345</v>
      </c>
    </row>
    <row r="75" spans="1:8" s="40" customFormat="1">
      <c r="A75" s="26">
        <v>41365</v>
      </c>
      <c r="B75" s="21">
        <f>ROUND(G74*C75/12,0)-21</f>
        <v>3647</v>
      </c>
      <c r="C75" s="35">
        <v>0.14000000000000001</v>
      </c>
      <c r="D75" s="21">
        <f t="shared" si="25"/>
        <v>-7</v>
      </c>
      <c r="E75" s="47">
        <f>1820*2</f>
        <v>3640</v>
      </c>
      <c r="F75" s="47"/>
      <c r="G75" s="48">
        <f t="shared" si="26"/>
        <v>314389.81464493345</v>
      </c>
    </row>
    <row r="76" spans="1:8" s="40" customFormat="1">
      <c r="A76" s="26">
        <v>41395</v>
      </c>
      <c r="B76" s="21">
        <f>ROUND(G75*C76/12,0)</f>
        <v>3668</v>
      </c>
      <c r="C76" s="35">
        <v>0.14000000000000001</v>
      </c>
      <c r="D76" s="21">
        <f t="shared" si="25"/>
        <v>-1848</v>
      </c>
      <c r="E76" s="47">
        <v>1820</v>
      </c>
      <c r="F76" s="47"/>
      <c r="G76" s="54">
        <f t="shared" si="26"/>
        <v>316237.81464493345</v>
      </c>
    </row>
    <row r="77" spans="1:8" s="40" customFormat="1">
      <c r="A77" s="26">
        <v>41426</v>
      </c>
      <c r="B77" s="21">
        <f t="shared" ref="B77:B81" si="27">ROUND(G76*C77/12,0)</f>
        <v>3689</v>
      </c>
      <c r="C77" s="35">
        <v>0.14000000000000001</v>
      </c>
      <c r="D77" s="21">
        <f t="shared" si="25"/>
        <v>1981</v>
      </c>
      <c r="E77" s="47">
        <v>5670</v>
      </c>
      <c r="F77" s="47"/>
      <c r="G77" s="48">
        <f t="shared" si="26"/>
        <v>314256.81464493345</v>
      </c>
    </row>
    <row r="78" spans="1:8" s="40" customFormat="1">
      <c r="A78" s="26">
        <v>41456</v>
      </c>
      <c r="B78" s="21">
        <f t="shared" si="27"/>
        <v>3666</v>
      </c>
      <c r="C78" s="35">
        <v>0.14000000000000001</v>
      </c>
      <c r="D78" s="21">
        <f t="shared" si="25"/>
        <v>-1846</v>
      </c>
      <c r="E78" s="47">
        <v>1820</v>
      </c>
      <c r="F78" s="47"/>
      <c r="G78" s="48">
        <f t="shared" si="26"/>
        <v>316102.81464493345</v>
      </c>
    </row>
    <row r="79" spans="1:8" s="40" customFormat="1">
      <c r="A79" s="26">
        <v>41487</v>
      </c>
      <c r="B79" s="21">
        <f t="shared" si="27"/>
        <v>3688</v>
      </c>
      <c r="C79" s="35">
        <v>0.14000000000000001</v>
      </c>
      <c r="D79" s="21">
        <f t="shared" si="25"/>
        <v>-1868</v>
      </c>
      <c r="E79" s="47">
        <v>1820</v>
      </c>
      <c r="F79" s="47"/>
      <c r="G79" s="54">
        <f t="shared" si="26"/>
        <v>317970.81464493345</v>
      </c>
    </row>
    <row r="80" spans="1:8" s="40" customFormat="1">
      <c r="A80" s="26">
        <v>41518</v>
      </c>
      <c r="B80" s="21">
        <f t="shared" si="27"/>
        <v>3710</v>
      </c>
      <c r="C80" s="35">
        <v>0.14000000000000001</v>
      </c>
      <c r="D80" s="21">
        <f t="shared" si="25"/>
        <v>-1890</v>
      </c>
      <c r="E80" s="47">
        <v>1820</v>
      </c>
      <c r="F80" s="47"/>
      <c r="G80" s="54">
        <f t="shared" si="26"/>
        <v>319860.81464493345</v>
      </c>
    </row>
    <row r="81" spans="1:8" s="40" customFormat="1">
      <c r="A81" s="26">
        <v>41548</v>
      </c>
      <c r="B81" s="21">
        <f t="shared" si="27"/>
        <v>3732</v>
      </c>
      <c r="C81" s="35">
        <v>0.14000000000000001</v>
      </c>
      <c r="D81" s="21">
        <f t="shared" si="25"/>
        <v>388</v>
      </c>
      <c r="E81" s="47">
        <f>1820+2300</f>
        <v>4120</v>
      </c>
      <c r="F81" s="47"/>
      <c r="G81" s="54">
        <f t="shared" si="26"/>
        <v>319472.81464493345</v>
      </c>
      <c r="H81" s="43" t="s">
        <v>52</v>
      </c>
    </row>
    <row r="82" spans="1:8">
      <c r="A82" s="25"/>
      <c r="B82" s="36"/>
      <c r="C82" s="37"/>
      <c r="D82" s="36"/>
      <c r="E82" s="52"/>
      <c r="F82" s="52">
        <v>10000</v>
      </c>
      <c r="G82" s="55">
        <f>+G81+F82</f>
        <v>329472.81464493345</v>
      </c>
      <c r="H82" s="23"/>
    </row>
    <row r="83" spans="1:8" s="40" customFormat="1">
      <c r="A83" s="26">
        <v>41579</v>
      </c>
      <c r="B83" s="21">
        <f>ROUND(G81*C83/12,0)</f>
        <v>3727</v>
      </c>
      <c r="C83" s="35">
        <v>0.14000000000000001</v>
      </c>
      <c r="D83" s="21">
        <f t="shared" si="25"/>
        <v>-1907</v>
      </c>
      <c r="E83" s="47">
        <v>1820</v>
      </c>
      <c r="F83" s="47"/>
      <c r="G83" s="54">
        <f t="shared" si="26"/>
        <v>331379.81464493345</v>
      </c>
    </row>
    <row r="84" spans="1:8" s="40" customFormat="1">
      <c r="A84" s="26">
        <v>41609</v>
      </c>
      <c r="B84" s="21">
        <f t="shared" ref="B84:B87" si="28">ROUND(G83*C84/12,0)</f>
        <v>3866</v>
      </c>
      <c r="C84" s="35">
        <v>0.14000000000000001</v>
      </c>
      <c r="D84" s="21">
        <f t="shared" si="25"/>
        <v>-2046</v>
      </c>
      <c r="E84" s="47">
        <v>1820</v>
      </c>
      <c r="F84" s="47"/>
      <c r="G84" s="54">
        <f t="shared" si="26"/>
        <v>333425.81464493345</v>
      </c>
    </row>
    <row r="85" spans="1:8" s="40" customFormat="1">
      <c r="A85" s="26">
        <v>41640</v>
      </c>
      <c r="B85" s="21">
        <f t="shared" si="28"/>
        <v>3890</v>
      </c>
      <c r="C85" s="35">
        <v>0.14000000000000001</v>
      </c>
      <c r="D85" s="21">
        <f t="shared" si="25"/>
        <v>-2070</v>
      </c>
      <c r="E85" s="47">
        <v>1820</v>
      </c>
      <c r="F85" s="47"/>
      <c r="G85" s="54">
        <f t="shared" si="26"/>
        <v>335495.81464493345</v>
      </c>
    </row>
    <row r="86" spans="1:8" s="40" customFormat="1">
      <c r="A86" s="26">
        <v>41671</v>
      </c>
      <c r="B86" s="21">
        <f t="shared" si="28"/>
        <v>3914</v>
      </c>
      <c r="C86" s="35">
        <v>0.14000000000000001</v>
      </c>
      <c r="D86" s="21">
        <f t="shared" si="25"/>
        <v>-2094</v>
      </c>
      <c r="E86" s="47">
        <v>1820</v>
      </c>
      <c r="F86" s="47"/>
      <c r="G86" s="54">
        <f t="shared" si="26"/>
        <v>337589.81464493345</v>
      </c>
    </row>
    <row r="87" spans="1:8" s="40" customFormat="1">
      <c r="A87" s="26">
        <v>41699</v>
      </c>
      <c r="B87" s="21">
        <f t="shared" si="28"/>
        <v>3939</v>
      </c>
      <c r="C87" s="35">
        <v>0.14000000000000001</v>
      </c>
      <c r="D87" s="21">
        <f t="shared" si="25"/>
        <v>-2119</v>
      </c>
      <c r="E87" s="47">
        <v>1820</v>
      </c>
      <c r="F87" s="47"/>
      <c r="G87" s="54">
        <f t="shared" si="26"/>
        <v>339708.81464493345</v>
      </c>
    </row>
    <row r="88" spans="1:8" s="40" customFormat="1">
      <c r="A88" s="26"/>
      <c r="B88" s="21"/>
      <c r="C88" s="35"/>
      <c r="D88" s="44"/>
      <c r="E88" s="56">
        <v>39500</v>
      </c>
      <c r="F88" s="57">
        <v>0</v>
      </c>
      <c r="G88" s="54">
        <f>+G87-E88-F88</f>
        <v>300208.81464493345</v>
      </c>
      <c r="H88" s="43" t="s">
        <v>53</v>
      </c>
    </row>
    <row r="89" spans="1:8">
      <c r="A89" s="25"/>
      <c r="B89" s="36"/>
      <c r="C89" s="37"/>
      <c r="D89" s="39"/>
      <c r="E89" s="58"/>
      <c r="F89" s="58"/>
      <c r="G89" s="55">
        <f>+G88-GODE!G88</f>
        <v>111798.81916629535</v>
      </c>
      <c r="H89" s="23"/>
    </row>
    <row r="90" spans="1:8">
      <c r="A90" s="25"/>
      <c r="B90" s="36">
        <f>SUM(B5:B89)</f>
        <v>223001.02564493346</v>
      </c>
      <c r="C90" s="36"/>
      <c r="D90" s="36">
        <f>SUM(D5:D89)</f>
        <v>-99708.025644933441</v>
      </c>
      <c r="E90" s="36">
        <f>SUM(E5:E89)</f>
        <v>162793</v>
      </c>
      <c r="F90" s="36">
        <f t="shared" ref="F90" si="29">SUM(F83:F89)</f>
        <v>0</v>
      </c>
      <c r="G90" s="55"/>
      <c r="H90" s="23"/>
    </row>
    <row r="91" spans="1:8">
      <c r="A91" s="28"/>
      <c r="B91" s="10"/>
      <c r="C91" s="10"/>
      <c r="D91" s="10"/>
      <c r="E91" s="59"/>
      <c r="F91" s="59"/>
      <c r="G91" s="59"/>
    </row>
    <row r="92" spans="1:8">
      <c r="A92" s="28"/>
      <c r="B92" s="10">
        <v>200000</v>
      </c>
      <c r="C92" s="10"/>
      <c r="D92" s="10"/>
      <c r="E92" s="59"/>
      <c r="F92" s="59"/>
      <c r="G92" s="59"/>
    </row>
    <row r="93" spans="1:8">
      <c r="A93" s="28"/>
      <c r="B93" s="64">
        <f>+B90</f>
        <v>223001.02564493346</v>
      </c>
      <c r="C93" s="10"/>
      <c r="D93" s="10"/>
      <c r="E93" s="59"/>
      <c r="F93" s="59"/>
      <c r="G93" s="59"/>
    </row>
    <row r="94" spans="1:8">
      <c r="A94" s="28"/>
      <c r="B94" s="64">
        <f>+B92+B93</f>
        <v>423001.02564493346</v>
      </c>
      <c r="C94" s="10"/>
      <c r="D94" s="10"/>
      <c r="E94" s="59"/>
      <c r="F94" s="59"/>
      <c r="G94" s="59"/>
    </row>
    <row r="95" spans="1:8">
      <c r="A95" s="28"/>
      <c r="B95" s="64">
        <f>+E90</f>
        <v>162793</v>
      </c>
      <c r="C95" s="10"/>
      <c r="D95" s="10"/>
      <c r="E95" s="59"/>
      <c r="F95" s="59"/>
      <c r="G95" s="59"/>
    </row>
    <row r="96" spans="1:8">
      <c r="A96" s="28"/>
      <c r="B96" s="64">
        <f>+B94-B95</f>
        <v>260208.02564493346</v>
      </c>
      <c r="C96" s="10"/>
      <c r="D96" s="10"/>
      <c r="E96" s="59"/>
      <c r="F96" s="59"/>
      <c r="G96" s="59"/>
    </row>
    <row r="97" spans="1:7">
      <c r="A97" s="28"/>
      <c r="B97" s="10"/>
      <c r="C97" s="10"/>
      <c r="D97" s="10"/>
      <c r="E97" s="59"/>
      <c r="F97" s="59"/>
      <c r="G97" s="59"/>
    </row>
    <row r="98" spans="1:7">
      <c r="A98" s="28"/>
      <c r="B98" s="10"/>
      <c r="C98" s="10"/>
      <c r="D98" s="10"/>
      <c r="E98" s="59"/>
      <c r="F98" s="59"/>
      <c r="G98" s="59"/>
    </row>
    <row r="99" spans="1:7">
      <c r="A99" s="28"/>
      <c r="B99" s="10"/>
      <c r="C99" s="10"/>
      <c r="D99" s="10"/>
      <c r="E99" s="59"/>
      <c r="F99" s="59"/>
      <c r="G99" s="59"/>
    </row>
    <row r="100" spans="1:7">
      <c r="A100" s="28"/>
      <c r="B100" s="10"/>
      <c r="C100" s="10"/>
      <c r="D100" s="10"/>
      <c r="E100" s="59"/>
      <c r="F100" s="59"/>
      <c r="G100" s="59"/>
    </row>
    <row r="101" spans="1:7">
      <c r="A101" s="28"/>
      <c r="B101" s="10"/>
      <c r="C101" s="10"/>
      <c r="D101" s="10"/>
      <c r="E101" s="59"/>
      <c r="F101" s="59"/>
      <c r="G101" s="59"/>
    </row>
    <row r="102" spans="1:7">
      <c r="A102" s="28"/>
      <c r="B102" s="10"/>
      <c r="C102" s="10"/>
      <c r="D102" s="10"/>
      <c r="E102" s="59"/>
      <c r="F102" s="59"/>
      <c r="G102" s="59"/>
    </row>
    <row r="103" spans="1:7">
      <c r="A103" s="28"/>
      <c r="B103" s="10"/>
      <c r="C103" s="10"/>
      <c r="D103" s="10"/>
      <c r="E103" s="59"/>
      <c r="F103" s="59"/>
      <c r="G103" s="59"/>
    </row>
    <row r="104" spans="1:7">
      <c r="A104" s="28"/>
      <c r="B104" s="10"/>
      <c r="C104" s="10"/>
      <c r="D104" s="10"/>
      <c r="E104" s="59"/>
      <c r="F104" s="59"/>
      <c r="G104" s="59"/>
    </row>
    <row r="105" spans="1:7">
      <c r="A105" s="28"/>
      <c r="B105" s="10"/>
      <c r="C105" s="10"/>
      <c r="D105" s="10"/>
      <c r="E105" s="59"/>
      <c r="F105" s="59"/>
      <c r="G105" s="59"/>
    </row>
    <row r="106" spans="1:7">
      <c r="A106" s="28"/>
      <c r="B106" s="10"/>
      <c r="C106" s="10"/>
      <c r="D106" s="10"/>
      <c r="E106" s="59"/>
      <c r="F106" s="59"/>
      <c r="G106" s="59"/>
    </row>
    <row r="107" spans="1:7">
      <c r="A107" s="28"/>
      <c r="B107" s="10"/>
      <c r="C107" s="10"/>
      <c r="D107" s="10"/>
      <c r="E107" s="59"/>
      <c r="F107" s="59"/>
      <c r="G107" s="59"/>
    </row>
    <row r="108" spans="1:7">
      <c r="A108" s="28"/>
      <c r="B108" s="10"/>
      <c r="C108" s="10"/>
      <c r="D108" s="10"/>
      <c r="E108" s="59"/>
      <c r="F108" s="59"/>
      <c r="G108" s="59"/>
    </row>
    <row r="109" spans="1:7">
      <c r="A109" s="28"/>
      <c r="B109" s="10"/>
      <c r="C109" s="10"/>
      <c r="D109" s="10"/>
      <c r="E109" s="59"/>
      <c r="F109" s="59"/>
      <c r="G109" s="59"/>
    </row>
    <row r="110" spans="1:7">
      <c r="A110" s="28"/>
      <c r="B110" s="10"/>
      <c r="C110" s="10"/>
      <c r="D110" s="10"/>
      <c r="E110" s="59"/>
      <c r="F110" s="59"/>
      <c r="G110" s="59"/>
    </row>
    <row r="111" spans="1:7">
      <c r="A111" s="28"/>
      <c r="B111" s="10"/>
      <c r="C111" s="10"/>
      <c r="D111" s="10"/>
      <c r="E111" s="59"/>
      <c r="F111" s="59"/>
      <c r="G111" s="59"/>
    </row>
    <row r="112" spans="1:7">
      <c r="A112" s="28"/>
      <c r="B112" s="10"/>
      <c r="C112" s="10"/>
      <c r="D112" s="10"/>
      <c r="E112" s="59"/>
      <c r="F112" s="59"/>
      <c r="G112" s="59"/>
    </row>
    <row r="113" spans="1:7">
      <c r="A113" s="28"/>
      <c r="B113" s="10"/>
      <c r="C113" s="10"/>
      <c r="D113" s="10"/>
      <c r="E113" s="59"/>
      <c r="F113" s="59"/>
      <c r="G113" s="59"/>
    </row>
    <row r="114" spans="1:7">
      <c r="A114" s="28"/>
      <c r="B114" s="10"/>
      <c r="C114" s="10"/>
      <c r="D114" s="10"/>
      <c r="E114" s="59"/>
      <c r="F114" s="59"/>
      <c r="G114" s="59"/>
    </row>
    <row r="115" spans="1:7">
      <c r="A115" s="28"/>
      <c r="B115" s="10"/>
      <c r="C115" s="10"/>
      <c r="D115" s="10"/>
      <c r="E115" s="59"/>
      <c r="F115" s="59"/>
      <c r="G115" s="59"/>
    </row>
    <row r="116" spans="1:7">
      <c r="A116" s="28"/>
      <c r="B116" s="10"/>
      <c r="C116" s="10"/>
      <c r="D116" s="10"/>
      <c r="E116" s="59"/>
      <c r="F116" s="59"/>
      <c r="G116" s="59"/>
    </row>
    <row r="117" spans="1:7">
      <c r="A117" s="28"/>
      <c r="B117" s="10"/>
      <c r="C117" s="10"/>
      <c r="D117" s="10"/>
      <c r="E117" s="59"/>
      <c r="F117" s="59"/>
      <c r="G117" s="59"/>
    </row>
    <row r="118" spans="1:7">
      <c r="A118" s="28"/>
      <c r="B118" s="10"/>
      <c r="C118" s="10"/>
      <c r="D118" s="10"/>
      <c r="E118" s="59"/>
      <c r="F118" s="59"/>
      <c r="G118" s="59"/>
    </row>
    <row r="119" spans="1:7">
      <c r="A119" s="28"/>
      <c r="B119" s="10"/>
      <c r="C119" s="10"/>
      <c r="D119" s="10"/>
      <c r="E119" s="59"/>
      <c r="F119" s="59"/>
      <c r="G119" s="59"/>
    </row>
    <row r="120" spans="1:7">
      <c r="A120" s="28"/>
      <c r="B120" s="10"/>
      <c r="C120" s="10"/>
      <c r="D120" s="10"/>
      <c r="E120" s="59"/>
      <c r="F120" s="59"/>
      <c r="G120" s="59"/>
    </row>
    <row r="121" spans="1:7">
      <c r="A121" s="28"/>
      <c r="B121" s="10"/>
      <c r="C121" s="10"/>
      <c r="D121" s="10"/>
      <c r="E121" s="59"/>
      <c r="F121" s="59"/>
      <c r="G121" s="59"/>
    </row>
    <row r="122" spans="1:7">
      <c r="A122" s="28"/>
      <c r="B122" s="10"/>
      <c r="C122" s="10"/>
      <c r="D122" s="10"/>
      <c r="E122" s="59"/>
      <c r="F122" s="59"/>
      <c r="G122" s="59"/>
    </row>
    <row r="123" spans="1:7">
      <c r="A123" s="28"/>
      <c r="B123" s="10"/>
      <c r="C123" s="10"/>
      <c r="D123" s="10"/>
      <c r="E123" s="59"/>
      <c r="F123" s="59"/>
      <c r="G123" s="59"/>
    </row>
    <row r="124" spans="1:7">
      <c r="A124" s="28"/>
      <c r="B124" s="10"/>
      <c r="C124" s="10"/>
      <c r="D124" s="10"/>
      <c r="E124" s="59"/>
      <c r="F124" s="59"/>
      <c r="G124" s="59"/>
    </row>
    <row r="125" spans="1:7">
      <c r="B125" s="10"/>
      <c r="C125" s="10"/>
      <c r="D125" s="10"/>
      <c r="E125" s="59"/>
      <c r="F125" s="59"/>
      <c r="G125" s="59"/>
    </row>
    <row r="126" spans="1:7">
      <c r="B126" s="10"/>
      <c r="C126" s="10"/>
      <c r="D126" s="10"/>
      <c r="E126" s="59"/>
      <c r="F126" s="59"/>
      <c r="G126" s="59"/>
    </row>
    <row r="127" spans="1:7">
      <c r="B127" s="10"/>
      <c r="C127" s="10"/>
      <c r="D127" s="10"/>
      <c r="E127" s="59"/>
      <c r="F127" s="59"/>
      <c r="G127" s="59"/>
    </row>
    <row r="128" spans="1:7">
      <c r="A128" s="30" t="s">
        <v>27</v>
      </c>
      <c r="B128" s="10"/>
      <c r="C128" s="10"/>
      <c r="D128" s="10"/>
      <c r="E128" s="59"/>
      <c r="F128" s="59"/>
      <c r="G128" s="59"/>
    </row>
    <row r="129" spans="1:8">
      <c r="A129" s="24"/>
      <c r="B129" s="10"/>
      <c r="C129" s="10"/>
      <c r="D129" s="10"/>
      <c r="E129" s="59"/>
      <c r="F129" s="59"/>
      <c r="G129" s="59"/>
    </row>
    <row r="130" spans="1:8">
      <c r="A130" s="24"/>
      <c r="B130" s="10"/>
      <c r="C130" s="10"/>
      <c r="D130" s="10"/>
      <c r="E130" s="59"/>
      <c r="F130" s="59"/>
      <c r="G130" s="59"/>
    </row>
    <row r="131" spans="1:8">
      <c r="A131" s="24" t="s">
        <v>25</v>
      </c>
      <c r="B131" s="10"/>
      <c r="C131" s="10"/>
      <c r="D131" s="10"/>
      <c r="E131" s="59"/>
      <c r="F131" s="59"/>
      <c r="G131" s="59"/>
    </row>
    <row r="132" spans="1:8">
      <c r="A132" s="24" t="s">
        <v>19</v>
      </c>
      <c r="B132" s="10"/>
      <c r="C132" s="10"/>
      <c r="D132" s="10"/>
      <c r="E132" s="59"/>
      <c r="F132" s="59"/>
      <c r="G132" s="59"/>
    </row>
    <row r="133" spans="1:8">
      <c r="A133" s="24" t="s">
        <v>20</v>
      </c>
      <c r="B133" s="10"/>
      <c r="C133" s="10"/>
      <c r="D133" s="10"/>
      <c r="E133" s="59"/>
      <c r="F133" s="59"/>
      <c r="G133" s="59"/>
    </row>
    <row r="134" spans="1:8">
      <c r="A134" s="24" t="s">
        <v>21</v>
      </c>
      <c r="B134" s="10"/>
      <c r="C134" s="10"/>
      <c r="D134" s="10"/>
      <c r="E134" s="59"/>
      <c r="F134" s="59"/>
      <c r="G134" s="59"/>
    </row>
    <row r="135" spans="1:8">
      <c r="A135" s="24" t="s">
        <v>22</v>
      </c>
    </row>
    <row r="136" spans="1:8">
      <c r="A136" s="24" t="s">
        <v>23</v>
      </c>
    </row>
    <row r="137" spans="1:8">
      <c r="A137" s="24" t="s">
        <v>28</v>
      </c>
    </row>
    <row r="138" spans="1:8">
      <c r="B138" s="14"/>
      <c r="C138" s="14"/>
      <c r="D138" s="14"/>
      <c r="E138" s="60"/>
      <c r="F138" s="60"/>
      <c r="G138" s="60"/>
    </row>
    <row r="139" spans="1:8">
      <c r="B139" s="3"/>
      <c r="C139" s="3"/>
      <c r="D139" s="3"/>
      <c r="E139" s="46"/>
      <c r="F139" s="46"/>
      <c r="G139" s="46"/>
      <c r="H139" s="14"/>
    </row>
    <row r="140" spans="1:8">
      <c r="B140" s="3" t="s">
        <v>0</v>
      </c>
      <c r="C140" s="3"/>
      <c r="D140" s="3"/>
      <c r="E140" s="46" t="s">
        <v>26</v>
      </c>
      <c r="F140" s="46"/>
      <c r="G140" s="46" t="s">
        <v>24</v>
      </c>
      <c r="H140" s="15"/>
    </row>
    <row r="141" spans="1:8">
      <c r="A141" s="30" t="s">
        <v>30</v>
      </c>
      <c r="B141" s="3"/>
      <c r="C141" s="3"/>
      <c r="D141" s="3"/>
      <c r="E141" s="46"/>
      <c r="F141" s="46"/>
      <c r="G141" s="46">
        <v>66652</v>
      </c>
    </row>
    <row r="142" spans="1:8">
      <c r="A142" s="24"/>
      <c r="B142" s="3">
        <f t="shared" ref="B142:B147" si="30">ROUND(G141*13.5%/12,0)</f>
        <v>750</v>
      </c>
      <c r="C142" s="3"/>
      <c r="D142" s="3"/>
      <c r="E142" s="46">
        <v>6500</v>
      </c>
      <c r="F142" s="46"/>
      <c r="G142" s="46" t="e">
        <f>+G141-#REF!+10000</f>
        <v>#REF!</v>
      </c>
    </row>
    <row r="143" spans="1:8">
      <c r="A143" s="24"/>
      <c r="B143" s="3" t="e">
        <f t="shared" si="30"/>
        <v>#REF!</v>
      </c>
      <c r="C143" s="3"/>
      <c r="D143" s="3"/>
      <c r="E143" s="46">
        <v>6500</v>
      </c>
      <c r="F143" s="46"/>
      <c r="G143" s="46" t="e">
        <f>G142-#REF!</f>
        <v>#REF!</v>
      </c>
    </row>
    <row r="144" spans="1:8">
      <c r="A144" s="24"/>
      <c r="B144" s="3" t="e">
        <f t="shared" si="30"/>
        <v>#REF!</v>
      </c>
      <c r="C144" s="3"/>
      <c r="D144" s="3"/>
      <c r="E144" s="46">
        <v>6500</v>
      </c>
      <c r="F144" s="46"/>
      <c r="G144" s="46" t="e">
        <f>G143-#REF!</f>
        <v>#REF!</v>
      </c>
    </row>
    <row r="145" spans="1:10">
      <c r="A145" s="24" t="s">
        <v>31</v>
      </c>
      <c r="B145" s="3" t="e">
        <f t="shared" si="30"/>
        <v>#REF!</v>
      </c>
      <c r="C145" s="3"/>
      <c r="D145" s="3"/>
      <c r="E145" s="46">
        <v>6500</v>
      </c>
      <c r="F145" s="46"/>
      <c r="G145" s="46" t="e">
        <f>G144-#REF!</f>
        <v>#REF!</v>
      </c>
    </row>
    <row r="146" spans="1:10">
      <c r="A146" s="24" t="s">
        <v>8</v>
      </c>
      <c r="B146" s="3" t="e">
        <f t="shared" si="30"/>
        <v>#REF!</v>
      </c>
      <c r="C146" s="3"/>
      <c r="D146" s="3"/>
      <c r="E146" s="46">
        <v>6500</v>
      </c>
      <c r="F146" s="46"/>
      <c r="G146" s="46" t="e">
        <f>G145-#REF!</f>
        <v>#REF!</v>
      </c>
    </row>
    <row r="147" spans="1:10">
      <c r="A147" s="24" t="s">
        <v>9</v>
      </c>
      <c r="B147" s="3" t="e">
        <f t="shared" si="30"/>
        <v>#REF!</v>
      </c>
      <c r="C147" s="3"/>
      <c r="D147" s="3"/>
      <c r="E147" s="46">
        <v>6500</v>
      </c>
      <c r="F147" s="46"/>
      <c r="G147" s="46" t="e">
        <f>G146-#REF!</f>
        <v>#REF!</v>
      </c>
    </row>
    <row r="148" spans="1:10">
      <c r="A148" s="24" t="s">
        <v>10</v>
      </c>
    </row>
    <row r="149" spans="1:10">
      <c r="A149" s="24" t="s">
        <v>7</v>
      </c>
    </row>
    <row r="150" spans="1:10">
      <c r="A150" s="24" t="s">
        <v>15</v>
      </c>
    </row>
    <row r="151" spans="1:10">
      <c r="A151" s="24" t="s">
        <v>11</v>
      </c>
      <c r="B151" s="14"/>
      <c r="C151" s="14"/>
      <c r="D151" s="14"/>
      <c r="E151" s="60"/>
      <c r="F151" s="60"/>
      <c r="G151" s="60"/>
    </row>
    <row r="152" spans="1:10">
      <c r="A152" s="24" t="s">
        <v>6</v>
      </c>
      <c r="B152" s="3"/>
      <c r="C152" s="3"/>
      <c r="D152" s="3"/>
      <c r="E152" s="46"/>
      <c r="F152" s="46"/>
      <c r="G152" s="46"/>
      <c r="H152" s="14"/>
    </row>
    <row r="153" spans="1:10">
      <c r="A153" s="24"/>
      <c r="B153" s="3" t="s">
        <v>0</v>
      </c>
      <c r="C153" s="3"/>
      <c r="D153" s="3"/>
      <c r="E153" s="46" t="s">
        <v>26</v>
      </c>
      <c r="F153" s="46"/>
      <c r="G153" s="46" t="s">
        <v>24</v>
      </c>
      <c r="H153" s="15"/>
    </row>
    <row r="154" spans="1:10">
      <c r="A154" s="24"/>
      <c r="B154" s="3"/>
      <c r="C154" s="3"/>
      <c r="D154" s="3"/>
      <c r="E154" s="46"/>
      <c r="F154" s="46"/>
      <c r="G154" s="46">
        <v>15000</v>
      </c>
    </row>
    <row r="155" spans="1:10">
      <c r="B155" s="3">
        <f t="shared" ref="B155:B162" si="31">ROUND(G154*13.5%/12,0)</f>
        <v>169</v>
      </c>
      <c r="C155" s="3"/>
      <c r="D155" s="3"/>
      <c r="E155" s="46">
        <v>850</v>
      </c>
      <c r="F155" s="46"/>
      <c r="G155" s="46" t="e">
        <f>+G154-#REF!</f>
        <v>#REF!</v>
      </c>
      <c r="J155">
        <v>5540</v>
      </c>
    </row>
    <row r="156" spans="1:10">
      <c r="B156" s="3" t="e">
        <f t="shared" si="31"/>
        <v>#REF!</v>
      </c>
      <c r="C156" s="3"/>
      <c r="D156" s="3"/>
      <c r="E156" s="46">
        <v>850</v>
      </c>
      <c r="F156" s="46"/>
      <c r="G156" s="46" t="e">
        <f>G155-#REF!</f>
        <v>#REF!</v>
      </c>
    </row>
    <row r="157" spans="1:10">
      <c r="A157" s="30" t="s">
        <v>32</v>
      </c>
      <c r="B157" s="3" t="e">
        <f t="shared" si="31"/>
        <v>#REF!</v>
      </c>
      <c r="C157" s="3"/>
      <c r="D157" s="3"/>
      <c r="E157" s="46">
        <v>850</v>
      </c>
      <c r="F157" s="46"/>
      <c r="G157" s="46" t="e">
        <f>G156-#REF!</f>
        <v>#REF!</v>
      </c>
    </row>
    <row r="158" spans="1:10">
      <c r="A158" s="24"/>
      <c r="B158" s="3" t="e">
        <f t="shared" si="31"/>
        <v>#REF!</v>
      </c>
      <c r="C158" s="3"/>
      <c r="D158" s="3"/>
      <c r="E158" s="46">
        <v>850</v>
      </c>
      <c r="F158" s="46"/>
      <c r="G158" s="46" t="e">
        <f>G157-#REF!</f>
        <v>#REF!</v>
      </c>
      <c r="I158">
        <v>500</v>
      </c>
    </row>
    <row r="159" spans="1:10">
      <c r="A159" s="24"/>
      <c r="B159" s="3" t="e">
        <f t="shared" si="31"/>
        <v>#REF!</v>
      </c>
      <c r="C159" s="3"/>
      <c r="D159" s="3"/>
      <c r="E159" s="46">
        <v>850</v>
      </c>
      <c r="F159" s="46"/>
      <c r="G159" s="46" t="e">
        <f>G158-#REF!</f>
        <v>#REF!</v>
      </c>
      <c r="I159">
        <v>3157</v>
      </c>
    </row>
    <row r="160" spans="1:10">
      <c r="A160" s="24"/>
      <c r="B160" s="3" t="e">
        <f t="shared" si="31"/>
        <v>#REF!</v>
      </c>
      <c r="C160" s="3"/>
      <c r="D160" s="3"/>
      <c r="E160" s="46">
        <v>850</v>
      </c>
      <c r="F160" s="46"/>
      <c r="G160" s="46" t="e">
        <f>G159-#REF!</f>
        <v>#REF!</v>
      </c>
      <c r="I160">
        <v>2536</v>
      </c>
    </row>
    <row r="161" spans="1:10">
      <c r="A161" s="24" t="s">
        <v>9</v>
      </c>
      <c r="B161" s="3" t="e">
        <f t="shared" si="31"/>
        <v>#REF!</v>
      </c>
      <c r="C161" s="3"/>
      <c r="D161" s="3"/>
      <c r="E161" s="46">
        <v>850</v>
      </c>
      <c r="F161" s="46"/>
      <c r="G161" s="46" t="e">
        <f>G160-#REF!</f>
        <v>#REF!</v>
      </c>
    </row>
    <row r="162" spans="1:10">
      <c r="A162" s="24" t="s">
        <v>10</v>
      </c>
      <c r="B162" s="3" t="e">
        <f t="shared" si="31"/>
        <v>#REF!</v>
      </c>
      <c r="C162" s="3"/>
      <c r="D162" s="3"/>
      <c r="E162" s="46">
        <v>850</v>
      </c>
      <c r="F162" s="46"/>
      <c r="G162" s="46" t="e">
        <f>G161-#REF!</f>
        <v>#REF!</v>
      </c>
    </row>
    <row r="163" spans="1:10">
      <c r="A163" s="24" t="s">
        <v>33</v>
      </c>
      <c r="B163" s="3"/>
      <c r="C163" s="3"/>
      <c r="D163" s="3"/>
      <c r="E163" s="46"/>
      <c r="F163" s="46"/>
      <c r="G163" s="46"/>
    </row>
    <row r="164" spans="1:10">
      <c r="A164" s="24" t="s">
        <v>4</v>
      </c>
      <c r="B164" s="3"/>
      <c r="C164" s="3"/>
      <c r="D164" s="3"/>
      <c r="E164" s="46"/>
      <c r="F164" s="46"/>
      <c r="G164" s="46"/>
    </row>
    <row r="165" spans="1:10">
      <c r="A165" s="24" t="s">
        <v>5</v>
      </c>
      <c r="I165">
        <v>697</v>
      </c>
    </row>
    <row r="166" spans="1:10">
      <c r="A166" s="24" t="s">
        <v>6</v>
      </c>
      <c r="I166">
        <f>SUM(I158:I165)</f>
        <v>6890</v>
      </c>
    </row>
    <row r="167" spans="1:10">
      <c r="A167" s="24"/>
      <c r="B167" s="14"/>
      <c r="C167" s="14"/>
      <c r="D167" s="14"/>
      <c r="E167" s="60"/>
      <c r="F167" s="60"/>
      <c r="G167" s="60"/>
      <c r="I167">
        <v>5540</v>
      </c>
      <c r="J167">
        <v>5540</v>
      </c>
    </row>
    <row r="168" spans="1:10">
      <c r="A168" s="24"/>
      <c r="B168" s="3"/>
      <c r="C168" s="3"/>
      <c r="D168" s="3"/>
      <c r="E168" s="46"/>
      <c r="F168" s="46"/>
      <c r="G168" s="46"/>
      <c r="H168" s="14"/>
      <c r="I168">
        <f>+I166-I167</f>
        <v>1350</v>
      </c>
      <c r="J168">
        <v>850</v>
      </c>
    </row>
    <row r="169" spans="1:10">
      <c r="A169" s="24"/>
      <c r="B169" s="3" t="s">
        <v>0</v>
      </c>
      <c r="C169" s="3"/>
      <c r="D169" s="3"/>
      <c r="E169" s="46" t="s">
        <v>26</v>
      </c>
      <c r="F169" s="46"/>
      <c r="G169" s="46" t="s">
        <v>24</v>
      </c>
      <c r="H169" s="15"/>
      <c r="I169">
        <v>500</v>
      </c>
      <c r="J169">
        <v>500</v>
      </c>
    </row>
    <row r="170" spans="1:10">
      <c r="B170" s="3"/>
      <c r="C170" s="3"/>
      <c r="D170" s="3"/>
      <c r="E170" s="46"/>
      <c r="F170" s="46"/>
      <c r="G170" s="46">
        <v>180497</v>
      </c>
      <c r="J170">
        <f>+J169+J168+J167</f>
        <v>6890</v>
      </c>
    </row>
    <row r="171" spans="1:10">
      <c r="A171" s="30" t="s">
        <v>34</v>
      </c>
      <c r="B171" s="3">
        <f t="shared" ref="B171:B176" si="32">ROUND(G170*13.5%/12,0)</f>
        <v>2031</v>
      </c>
      <c r="C171" s="3"/>
      <c r="D171" s="3"/>
      <c r="E171" s="46">
        <v>3693</v>
      </c>
      <c r="F171" s="46"/>
      <c r="G171" s="46" t="e">
        <f>+G170-#REF!</f>
        <v>#REF!</v>
      </c>
    </row>
    <row r="172" spans="1:10">
      <c r="A172" s="24"/>
      <c r="B172" s="3" t="e">
        <f t="shared" si="32"/>
        <v>#REF!</v>
      </c>
      <c r="C172" s="3"/>
      <c r="D172" s="3"/>
      <c r="E172" s="46">
        <v>3693</v>
      </c>
      <c r="F172" s="46"/>
      <c r="G172" s="46" t="e">
        <f>G171-#REF!</f>
        <v>#REF!</v>
      </c>
    </row>
    <row r="173" spans="1:10">
      <c r="A173" s="24"/>
      <c r="B173" s="3" t="e">
        <f t="shared" si="32"/>
        <v>#REF!</v>
      </c>
      <c r="C173" s="3"/>
      <c r="D173" s="3"/>
      <c r="E173" s="46">
        <v>3693</v>
      </c>
      <c r="F173" s="46"/>
      <c r="G173" s="46" t="e">
        <f>G172-#REF!</f>
        <v>#REF!</v>
      </c>
    </row>
    <row r="174" spans="1:10">
      <c r="A174" s="24"/>
      <c r="B174" s="3" t="e">
        <f t="shared" si="32"/>
        <v>#REF!</v>
      </c>
      <c r="C174" s="3"/>
      <c r="D174" s="3"/>
      <c r="E174" s="46">
        <v>3693</v>
      </c>
      <c r="F174" s="46"/>
      <c r="G174" s="46" t="e">
        <f>G173-#REF!</f>
        <v>#REF!</v>
      </c>
    </row>
    <row r="175" spans="1:10">
      <c r="A175" s="24" t="s">
        <v>9</v>
      </c>
      <c r="B175" s="3" t="e">
        <f t="shared" si="32"/>
        <v>#REF!</v>
      </c>
      <c r="C175" s="3"/>
      <c r="D175" s="3"/>
      <c r="E175" s="46">
        <v>3693</v>
      </c>
      <c r="F175" s="46"/>
      <c r="G175" s="46" t="e">
        <f>G174-#REF!</f>
        <v>#REF!</v>
      </c>
    </row>
    <row r="176" spans="1:10">
      <c r="A176" s="24" t="s">
        <v>10</v>
      </c>
      <c r="B176" s="3" t="e">
        <f t="shared" si="32"/>
        <v>#REF!</v>
      </c>
      <c r="C176" s="3"/>
      <c r="D176" s="3"/>
      <c r="E176" s="46">
        <v>3693</v>
      </c>
      <c r="F176" s="46"/>
      <c r="G176" s="46" t="e">
        <f>G175-#REF!</f>
        <v>#REF!</v>
      </c>
    </row>
    <row r="177" spans="1:8">
      <c r="A177" s="24" t="s">
        <v>33</v>
      </c>
      <c r="B177" s="3"/>
      <c r="C177" s="3"/>
      <c r="D177" s="3"/>
      <c r="E177" s="46"/>
      <c r="F177" s="46"/>
      <c r="G177" s="46"/>
    </row>
    <row r="178" spans="1:8">
      <c r="A178" s="24" t="s">
        <v>4</v>
      </c>
      <c r="B178" s="3"/>
      <c r="C178" s="3"/>
      <c r="D178" s="3"/>
      <c r="E178" s="46"/>
      <c r="F178" s="46"/>
      <c r="G178" s="46"/>
    </row>
    <row r="179" spans="1:8">
      <c r="A179" s="24" t="s">
        <v>5</v>
      </c>
      <c r="B179" s="3"/>
      <c r="C179" s="3"/>
      <c r="D179" s="3"/>
      <c r="E179" s="46"/>
      <c r="F179" s="46"/>
      <c r="G179" s="46"/>
    </row>
    <row r="180" spans="1:8">
      <c r="A180" s="24" t="s">
        <v>6</v>
      </c>
    </row>
    <row r="181" spans="1:8">
      <c r="B181" s="14"/>
      <c r="C181" s="14"/>
      <c r="D181" s="14"/>
      <c r="E181" s="60"/>
      <c r="F181" s="60"/>
      <c r="G181" s="60"/>
    </row>
    <row r="182" spans="1:8">
      <c r="B182" s="3"/>
      <c r="C182" s="3"/>
      <c r="D182" s="3"/>
      <c r="E182" s="46"/>
      <c r="F182" s="46"/>
      <c r="G182" s="46"/>
      <c r="H182" s="14"/>
    </row>
    <row r="183" spans="1:8">
      <c r="B183" s="3" t="s">
        <v>0</v>
      </c>
      <c r="C183" s="3"/>
      <c r="D183" s="3"/>
      <c r="E183" s="46" t="s">
        <v>26</v>
      </c>
      <c r="F183" s="46"/>
      <c r="G183" s="46" t="s">
        <v>24</v>
      </c>
      <c r="H183" s="15"/>
    </row>
    <row r="184" spans="1:8">
      <c r="A184" s="30" t="s">
        <v>35</v>
      </c>
      <c r="B184" s="3"/>
      <c r="C184" s="3"/>
      <c r="D184" s="3"/>
      <c r="E184" s="46"/>
      <c r="F184" s="46"/>
      <c r="G184" s="46">
        <v>171009</v>
      </c>
    </row>
    <row r="185" spans="1:8">
      <c r="A185" s="24"/>
      <c r="B185" s="3">
        <f t="shared" ref="B185:B190" si="33">ROUND(G184*13.5%/12,0)</f>
        <v>1924</v>
      </c>
      <c r="C185" s="3"/>
      <c r="D185" s="3"/>
      <c r="E185" s="46">
        <v>3730</v>
      </c>
      <c r="F185" s="46"/>
      <c r="G185" s="46" t="e">
        <f>+G184-#REF!</f>
        <v>#REF!</v>
      </c>
    </row>
    <row r="186" spans="1:8">
      <c r="A186" s="24"/>
      <c r="B186" s="3" t="e">
        <f t="shared" si="33"/>
        <v>#REF!</v>
      </c>
      <c r="C186" s="3"/>
      <c r="D186" s="3"/>
      <c r="E186" s="46">
        <v>3730</v>
      </c>
      <c r="F186" s="46"/>
      <c r="G186" s="46" t="e">
        <f>G185-#REF!</f>
        <v>#REF!</v>
      </c>
    </row>
    <row r="187" spans="1:8">
      <c r="A187" s="24"/>
      <c r="B187" s="3" t="e">
        <f t="shared" si="33"/>
        <v>#REF!</v>
      </c>
      <c r="C187" s="3"/>
      <c r="D187" s="3"/>
      <c r="E187" s="46">
        <v>3730</v>
      </c>
      <c r="F187" s="46"/>
      <c r="G187" s="46" t="e">
        <f>G186-#REF!</f>
        <v>#REF!</v>
      </c>
    </row>
    <row r="188" spans="1:8">
      <c r="A188" s="24" t="s">
        <v>9</v>
      </c>
      <c r="B188" s="3" t="e">
        <f t="shared" si="33"/>
        <v>#REF!</v>
      </c>
      <c r="C188" s="3"/>
      <c r="D188" s="3"/>
      <c r="E188" s="46">
        <v>3730</v>
      </c>
      <c r="F188" s="46"/>
      <c r="G188" s="46" t="e">
        <f>G187-#REF!</f>
        <v>#REF!</v>
      </c>
    </row>
    <row r="189" spans="1:8">
      <c r="A189" s="24" t="s">
        <v>10</v>
      </c>
      <c r="B189" s="3" t="e">
        <f t="shared" si="33"/>
        <v>#REF!</v>
      </c>
      <c r="C189" s="3"/>
      <c r="D189" s="3"/>
      <c r="E189" s="46">
        <v>3730</v>
      </c>
      <c r="F189" s="46"/>
      <c r="G189" s="46" t="e">
        <f>G188-#REF!</f>
        <v>#REF!</v>
      </c>
    </row>
    <row r="190" spans="1:8">
      <c r="A190" s="24" t="s">
        <v>33</v>
      </c>
      <c r="B190" s="3" t="e">
        <f t="shared" si="33"/>
        <v>#REF!</v>
      </c>
      <c r="C190" s="3"/>
      <c r="D190" s="3"/>
      <c r="E190" s="46">
        <v>3730</v>
      </c>
      <c r="F190" s="46"/>
      <c r="G190" s="46" t="e">
        <f>G189-#REF!</f>
        <v>#REF!</v>
      </c>
    </row>
    <row r="191" spans="1:8">
      <c r="A191" s="24" t="s">
        <v>4</v>
      </c>
    </row>
    <row r="192" spans="1:8">
      <c r="A192" s="24" t="s">
        <v>5</v>
      </c>
    </row>
    <row r="193" spans="1:8">
      <c r="A193" s="24" t="s">
        <v>6</v>
      </c>
    </row>
    <row r="194" spans="1:8">
      <c r="B194" s="14"/>
      <c r="C194" s="14"/>
      <c r="D194" s="14"/>
      <c r="E194" s="60"/>
      <c r="F194" s="60"/>
      <c r="G194" s="60"/>
    </row>
    <row r="195" spans="1:8">
      <c r="B195" s="3"/>
      <c r="C195" s="3"/>
      <c r="D195" s="3"/>
      <c r="E195" s="46"/>
      <c r="F195" s="46"/>
      <c r="G195" s="46"/>
      <c r="H195" s="14"/>
    </row>
    <row r="196" spans="1:8">
      <c r="B196" s="3" t="s">
        <v>0</v>
      </c>
      <c r="C196" s="3"/>
      <c r="D196" s="3"/>
      <c r="E196" s="46" t="s">
        <v>26</v>
      </c>
      <c r="F196" s="46"/>
      <c r="G196" s="46" t="s">
        <v>24</v>
      </c>
      <c r="H196" s="15"/>
    </row>
    <row r="197" spans="1:8">
      <c r="A197" s="30" t="s">
        <v>14</v>
      </c>
      <c r="B197" s="3"/>
      <c r="C197" s="3"/>
      <c r="D197" s="3"/>
      <c r="E197" s="46"/>
      <c r="F197" s="46"/>
      <c r="G197" s="46">
        <v>32046</v>
      </c>
    </row>
    <row r="198" spans="1:8">
      <c r="A198" s="24"/>
      <c r="B198" s="3">
        <f t="shared" ref="B198:B203" si="34">ROUND(G197*13.5%/12,0)</f>
        <v>361</v>
      </c>
      <c r="C198" s="3"/>
      <c r="D198" s="3"/>
      <c r="E198" s="46">
        <v>2275</v>
      </c>
      <c r="F198" s="46"/>
      <c r="G198" s="46" t="e">
        <f>+G197-#REF!</f>
        <v>#REF!</v>
      </c>
    </row>
    <row r="199" spans="1:8">
      <c r="A199" s="24"/>
      <c r="B199" s="3" t="e">
        <f t="shared" si="34"/>
        <v>#REF!</v>
      </c>
      <c r="C199" s="3"/>
      <c r="D199" s="3"/>
      <c r="E199" s="46">
        <v>2275</v>
      </c>
      <c r="F199" s="46"/>
      <c r="G199" s="46" t="e">
        <f>G198-#REF!</f>
        <v>#REF!</v>
      </c>
    </row>
    <row r="200" spans="1:8">
      <c r="A200" s="24"/>
      <c r="B200" s="3" t="e">
        <f t="shared" si="34"/>
        <v>#REF!</v>
      </c>
      <c r="C200" s="3"/>
      <c r="D200" s="3"/>
      <c r="E200" s="46">
        <v>2275</v>
      </c>
      <c r="F200" s="46"/>
      <c r="G200" s="46" t="e">
        <f>G199-#REF!</f>
        <v>#REF!</v>
      </c>
    </row>
    <row r="201" spans="1:8">
      <c r="A201" s="24" t="s">
        <v>9</v>
      </c>
      <c r="B201" s="3" t="e">
        <f t="shared" si="34"/>
        <v>#REF!</v>
      </c>
      <c r="C201" s="3"/>
      <c r="D201" s="3"/>
      <c r="E201" s="46">
        <v>2275</v>
      </c>
      <c r="F201" s="46"/>
      <c r="G201" s="46" t="e">
        <f>G200-#REF!</f>
        <v>#REF!</v>
      </c>
    </row>
    <row r="202" spans="1:8">
      <c r="A202" s="24" t="s">
        <v>10</v>
      </c>
      <c r="B202" s="3" t="e">
        <f t="shared" si="34"/>
        <v>#REF!</v>
      </c>
      <c r="C202" s="3"/>
      <c r="D202" s="3"/>
      <c r="E202" s="46">
        <v>2275</v>
      </c>
      <c r="F202" s="46"/>
      <c r="G202" s="46" t="e">
        <f>G201-#REF!</f>
        <v>#REF!</v>
      </c>
    </row>
    <row r="203" spans="1:8">
      <c r="A203" s="24" t="s">
        <v>33</v>
      </c>
      <c r="B203" s="3" t="e">
        <f t="shared" si="34"/>
        <v>#REF!</v>
      </c>
      <c r="C203" s="3"/>
      <c r="D203" s="3"/>
      <c r="E203" s="46">
        <v>2275</v>
      </c>
      <c r="F203" s="46"/>
      <c r="G203" s="46" t="e">
        <f>G202-#REF!</f>
        <v>#REF!</v>
      </c>
    </row>
    <row r="204" spans="1:8">
      <c r="A204" s="24" t="s">
        <v>4</v>
      </c>
    </row>
    <row r="205" spans="1:8">
      <c r="A205" s="24" t="s">
        <v>5</v>
      </c>
    </row>
    <row r="206" spans="1:8">
      <c r="A206" s="24" t="s">
        <v>6</v>
      </c>
    </row>
    <row r="207" spans="1:8">
      <c r="A207" s="31" t="s">
        <v>2</v>
      </c>
      <c r="B207" s="14"/>
      <c r="C207" s="14"/>
      <c r="D207" s="14"/>
      <c r="E207" s="60"/>
      <c r="F207" s="60"/>
      <c r="G207" s="60"/>
    </row>
    <row r="208" spans="1:8">
      <c r="A208" s="31" t="s">
        <v>3</v>
      </c>
      <c r="B208" s="3"/>
      <c r="C208" s="3"/>
      <c r="D208" s="3"/>
      <c r="E208" s="46"/>
      <c r="F208" s="46"/>
      <c r="G208" s="46"/>
      <c r="H208" s="14"/>
    </row>
    <row r="209" spans="1:13">
      <c r="A209" s="31" t="s">
        <v>12</v>
      </c>
      <c r="B209" s="3" t="s">
        <v>0</v>
      </c>
      <c r="C209" s="3"/>
      <c r="D209" s="3"/>
      <c r="E209" s="46" t="s">
        <v>26</v>
      </c>
      <c r="F209" s="46"/>
      <c r="G209" s="46" t="s">
        <v>24</v>
      </c>
      <c r="H209" s="15"/>
    </row>
    <row r="210" spans="1:13">
      <c r="B210" s="3"/>
      <c r="C210" s="3"/>
      <c r="D210" s="3"/>
      <c r="E210" s="46"/>
      <c r="F210" s="46"/>
      <c r="G210" s="46">
        <v>271258</v>
      </c>
    </row>
    <row r="211" spans="1:13">
      <c r="A211" s="30" t="s">
        <v>36</v>
      </c>
      <c r="B211" s="3">
        <f t="shared" ref="B211:B216" si="35">ROUND(G210*13.5%/12,0)</f>
        <v>3052</v>
      </c>
      <c r="C211" s="3"/>
      <c r="D211" s="3"/>
      <c r="E211" s="46">
        <f>5960-500</f>
        <v>5460</v>
      </c>
      <c r="F211" s="46"/>
      <c r="G211" s="46" t="e">
        <f>+G210-#REF!</f>
        <v>#REF!</v>
      </c>
    </row>
    <row r="212" spans="1:13">
      <c r="A212" s="24"/>
      <c r="B212" s="3" t="e">
        <f t="shared" si="35"/>
        <v>#REF!</v>
      </c>
      <c r="C212" s="3"/>
      <c r="D212" s="3"/>
      <c r="E212" s="46">
        <f t="shared" ref="E212:E219" si="36">5960-500</f>
        <v>5460</v>
      </c>
      <c r="F212" s="46"/>
      <c r="G212" s="46" t="e">
        <f>G211-#REF!</f>
        <v>#REF!</v>
      </c>
    </row>
    <row r="213" spans="1:13">
      <c r="A213" s="24"/>
      <c r="B213" s="3" t="e">
        <f t="shared" si="35"/>
        <v>#REF!</v>
      </c>
      <c r="C213" s="3"/>
      <c r="D213" s="3"/>
      <c r="E213" s="46">
        <f t="shared" si="36"/>
        <v>5460</v>
      </c>
      <c r="F213" s="46"/>
      <c r="G213" s="46" t="e">
        <f>G212-#REF!</f>
        <v>#REF!</v>
      </c>
    </row>
    <row r="214" spans="1:13">
      <c r="A214" s="24"/>
      <c r="B214" s="3" t="e">
        <f t="shared" si="35"/>
        <v>#REF!</v>
      </c>
      <c r="C214" s="3"/>
      <c r="D214" s="3"/>
      <c r="E214" s="46">
        <f t="shared" si="36"/>
        <v>5460</v>
      </c>
      <c r="F214" s="46"/>
      <c r="G214" s="46" t="e">
        <f>G213-#REF!</f>
        <v>#REF!</v>
      </c>
    </row>
    <row r="215" spans="1:13">
      <c r="A215" s="24" t="s">
        <v>9</v>
      </c>
      <c r="B215" s="3" t="e">
        <f t="shared" si="35"/>
        <v>#REF!</v>
      </c>
      <c r="C215" s="3"/>
      <c r="D215" s="3"/>
      <c r="E215" s="46">
        <f t="shared" si="36"/>
        <v>5460</v>
      </c>
      <c r="F215" s="46"/>
      <c r="G215" s="46" t="e">
        <f>G214-#REF!</f>
        <v>#REF!</v>
      </c>
    </row>
    <row r="216" spans="1:13">
      <c r="A216" s="24" t="s">
        <v>10</v>
      </c>
      <c r="B216" s="3" t="e">
        <f t="shared" si="35"/>
        <v>#REF!</v>
      </c>
      <c r="C216" s="3"/>
      <c r="D216" s="3"/>
      <c r="E216" s="46">
        <f t="shared" si="36"/>
        <v>5460</v>
      </c>
      <c r="F216" s="46"/>
      <c r="G216" s="46" t="e">
        <f>G215-#REF!</f>
        <v>#REF!</v>
      </c>
    </row>
    <row r="217" spans="1:13">
      <c r="A217" s="24" t="s">
        <v>33</v>
      </c>
      <c r="B217" s="3" t="e">
        <f>ROUND(G216*13.5%/12,0)</f>
        <v>#REF!</v>
      </c>
      <c r="C217" s="3"/>
      <c r="D217" s="3"/>
      <c r="E217" s="46">
        <f t="shared" si="36"/>
        <v>5460</v>
      </c>
      <c r="F217" s="46"/>
      <c r="G217" s="46" t="e">
        <f>G216-#REF!</f>
        <v>#REF!</v>
      </c>
    </row>
    <row r="218" spans="1:13">
      <c r="A218" s="24" t="s">
        <v>4</v>
      </c>
      <c r="B218" s="3" t="e">
        <f>ROUND(G217*13.5%/12,0)</f>
        <v>#REF!</v>
      </c>
      <c r="C218" s="3"/>
      <c r="D218" s="3"/>
      <c r="E218" s="46">
        <f t="shared" si="36"/>
        <v>5460</v>
      </c>
      <c r="F218" s="46"/>
      <c r="G218" s="46" t="e">
        <f>G217-#REF!</f>
        <v>#REF!</v>
      </c>
    </row>
    <row r="219" spans="1:13">
      <c r="A219" s="24" t="s">
        <v>5</v>
      </c>
      <c r="B219" s="3" t="e">
        <f>ROUND(G218*13.5%/12,0)</f>
        <v>#REF!</v>
      </c>
      <c r="C219" s="3"/>
      <c r="D219" s="3"/>
      <c r="E219" s="46">
        <f t="shared" si="36"/>
        <v>5460</v>
      </c>
      <c r="F219" s="46"/>
      <c r="G219" s="46" t="e">
        <f>G218-#REF!</f>
        <v>#REF!</v>
      </c>
    </row>
    <row r="220" spans="1:13">
      <c r="A220" s="24" t="s">
        <v>6</v>
      </c>
    </row>
    <row r="221" spans="1:13">
      <c r="A221" s="31" t="s">
        <v>2</v>
      </c>
      <c r="B221" s="14"/>
      <c r="C221" s="14"/>
      <c r="D221" s="14"/>
      <c r="E221" s="60"/>
      <c r="F221" s="60"/>
      <c r="G221" s="60"/>
    </row>
    <row r="222" spans="1:13">
      <c r="A222" s="32"/>
      <c r="B222" s="3"/>
      <c r="C222" s="3"/>
      <c r="D222" s="3"/>
      <c r="E222" s="46"/>
      <c r="F222" s="46"/>
      <c r="G222" s="46"/>
      <c r="H222" s="14"/>
    </row>
    <row r="223" spans="1:13">
      <c r="A223" s="32"/>
      <c r="B223" s="3" t="s">
        <v>0</v>
      </c>
      <c r="C223" s="3"/>
      <c r="D223" s="3"/>
      <c r="E223" s="46" t="s">
        <v>26</v>
      </c>
      <c r="F223" s="46"/>
      <c r="G223" s="46" t="s">
        <v>24</v>
      </c>
      <c r="H223" s="15"/>
    </row>
    <row r="224" spans="1:13">
      <c r="A224" s="32"/>
      <c r="B224" s="3"/>
      <c r="C224" s="3"/>
      <c r="D224" s="3"/>
      <c r="E224" s="46"/>
      <c r="F224" s="46"/>
      <c r="G224" s="46">
        <f>368398</f>
        <v>368398</v>
      </c>
      <c r="J224" s="6">
        <v>40787</v>
      </c>
      <c r="K224">
        <v>25000</v>
      </c>
      <c r="L224">
        <f>ROUND(K224*13.5%/12,0)</f>
        <v>281</v>
      </c>
      <c r="M224">
        <f>+K224*13.5%</f>
        <v>3375</v>
      </c>
    </row>
    <row r="225" spans="1:12">
      <c r="A225" s="32"/>
      <c r="B225" s="3">
        <f t="shared" ref="B225:B231" si="37">ROUND(G224*13.5%/12,0)</f>
        <v>4144</v>
      </c>
      <c r="C225" s="3"/>
      <c r="D225" s="3"/>
      <c r="E225" s="46">
        <f>7900-500</f>
        <v>7400</v>
      </c>
      <c r="F225" s="46"/>
      <c r="G225" s="46" t="e">
        <f>+G224-#REF!</f>
        <v>#REF!</v>
      </c>
      <c r="H225">
        <v>25000</v>
      </c>
      <c r="J225" s="6">
        <v>40817</v>
      </c>
      <c r="K225">
        <v>25000</v>
      </c>
      <c r="L225">
        <f t="shared" ref="L225:L237" si="38">ROUND(K225*13.5%/12,0)</f>
        <v>281</v>
      </c>
    </row>
    <row r="226" spans="1:12">
      <c r="B226" s="3" t="e">
        <f t="shared" si="37"/>
        <v>#REF!</v>
      </c>
      <c r="C226" s="3"/>
      <c r="D226" s="3"/>
      <c r="E226" s="46">
        <f t="shared" ref="E226:E231" si="39">7900-500</f>
        <v>7400</v>
      </c>
      <c r="F226" s="46"/>
      <c r="G226" s="46" t="e">
        <f>G225-#REF!</f>
        <v>#REF!</v>
      </c>
      <c r="J226" s="6">
        <v>40848</v>
      </c>
      <c r="K226">
        <v>25000</v>
      </c>
      <c r="L226">
        <f t="shared" si="38"/>
        <v>281</v>
      </c>
    </row>
    <row r="227" spans="1:12">
      <c r="B227" s="3" t="e">
        <f t="shared" si="37"/>
        <v>#REF!</v>
      </c>
      <c r="C227" s="3"/>
      <c r="D227" s="3"/>
      <c r="E227" s="46">
        <f t="shared" si="39"/>
        <v>7400</v>
      </c>
      <c r="F227" s="46"/>
      <c r="G227" s="46" t="e">
        <f>G226-#REF!</f>
        <v>#REF!</v>
      </c>
      <c r="J227" s="6">
        <v>40878</v>
      </c>
      <c r="K227">
        <v>25000</v>
      </c>
      <c r="L227">
        <f t="shared" si="38"/>
        <v>281</v>
      </c>
    </row>
    <row r="228" spans="1:12">
      <c r="B228" s="3" t="e">
        <f t="shared" si="37"/>
        <v>#REF!</v>
      </c>
      <c r="C228" s="3"/>
      <c r="D228" s="3"/>
      <c r="E228" s="46">
        <f t="shared" si="39"/>
        <v>7400</v>
      </c>
      <c r="F228" s="46"/>
      <c r="G228" s="46" t="e">
        <f>G227-#REF!</f>
        <v>#REF!</v>
      </c>
      <c r="J228" s="6">
        <v>40909</v>
      </c>
      <c r="K228">
        <v>25000</v>
      </c>
      <c r="L228">
        <f t="shared" si="38"/>
        <v>281</v>
      </c>
    </row>
    <row r="229" spans="1:12">
      <c r="A229" s="30" t="s">
        <v>37</v>
      </c>
      <c r="B229" s="3" t="e">
        <f t="shared" si="37"/>
        <v>#REF!</v>
      </c>
      <c r="C229" s="3"/>
      <c r="D229" s="3"/>
      <c r="E229" s="46">
        <f t="shared" si="39"/>
        <v>7400</v>
      </c>
      <c r="F229" s="46"/>
      <c r="G229" s="46" t="e">
        <f>G228-#REF!</f>
        <v>#REF!</v>
      </c>
      <c r="J229" s="6">
        <v>40940</v>
      </c>
      <c r="K229">
        <v>25000</v>
      </c>
      <c r="L229">
        <f t="shared" si="38"/>
        <v>281</v>
      </c>
    </row>
    <row r="230" spans="1:12">
      <c r="A230" s="24"/>
      <c r="B230" s="3" t="e">
        <f t="shared" si="37"/>
        <v>#REF!</v>
      </c>
      <c r="C230" s="3"/>
      <c r="D230" s="3"/>
      <c r="E230" s="46">
        <f t="shared" si="39"/>
        <v>7400</v>
      </c>
      <c r="F230" s="46"/>
      <c r="G230" s="46" t="e">
        <f>G229-#REF!</f>
        <v>#REF!</v>
      </c>
      <c r="J230" s="6">
        <v>40969</v>
      </c>
      <c r="K230">
        <v>25000</v>
      </c>
      <c r="L230">
        <f t="shared" si="38"/>
        <v>281</v>
      </c>
    </row>
    <row r="231" spans="1:12">
      <c r="A231" s="24"/>
      <c r="B231" s="3" t="e">
        <f t="shared" si="37"/>
        <v>#REF!</v>
      </c>
      <c r="C231" s="3"/>
      <c r="D231" s="3"/>
      <c r="E231" s="46">
        <f t="shared" si="39"/>
        <v>7400</v>
      </c>
      <c r="F231" s="46"/>
      <c r="G231" s="46" t="e">
        <f>G230-#REF!</f>
        <v>#REF!</v>
      </c>
      <c r="J231" s="6">
        <v>41000</v>
      </c>
      <c r="K231">
        <v>25000</v>
      </c>
      <c r="L231">
        <f t="shared" si="38"/>
        <v>281</v>
      </c>
    </row>
    <row r="232" spans="1:12">
      <c r="A232" s="24"/>
      <c r="B232" s="10"/>
      <c r="C232" s="10"/>
      <c r="D232" s="10"/>
      <c r="E232" s="59"/>
      <c r="F232" s="59"/>
      <c r="G232" s="59">
        <v>344900</v>
      </c>
      <c r="J232" s="6">
        <v>41030</v>
      </c>
      <c r="K232">
        <v>25000</v>
      </c>
      <c r="L232">
        <f t="shared" si="38"/>
        <v>281</v>
      </c>
    </row>
    <row r="233" spans="1:12">
      <c r="A233" s="24" t="s">
        <v>9</v>
      </c>
      <c r="B233" s="10" t="s">
        <v>38</v>
      </c>
      <c r="C233" s="10"/>
      <c r="D233" s="10"/>
      <c r="E233" s="59">
        <v>25000</v>
      </c>
      <c r="F233" s="59">
        <v>3934</v>
      </c>
      <c r="G233" s="58">
        <f>+E233+F233</f>
        <v>28934</v>
      </c>
      <c r="J233" s="6">
        <v>41061</v>
      </c>
      <c r="K233">
        <v>25000</v>
      </c>
      <c r="L233">
        <f t="shared" si="38"/>
        <v>281</v>
      </c>
    </row>
    <row r="234" spans="1:12">
      <c r="A234" s="24" t="s">
        <v>10</v>
      </c>
      <c r="B234" s="10"/>
      <c r="C234" s="10"/>
      <c r="D234" s="10"/>
      <c r="E234" s="59"/>
      <c r="F234" s="59"/>
      <c r="G234" s="59">
        <f>+G232+G233</f>
        <v>373834</v>
      </c>
      <c r="J234" s="6">
        <v>41091</v>
      </c>
      <c r="K234">
        <v>25000</v>
      </c>
      <c r="L234">
        <f t="shared" si="38"/>
        <v>281</v>
      </c>
    </row>
    <row r="235" spans="1:12">
      <c r="A235" s="24" t="s">
        <v>33</v>
      </c>
      <c r="B235" s="10"/>
      <c r="C235" s="10"/>
      <c r="D235" s="10"/>
      <c r="E235" s="59"/>
      <c r="F235" s="59"/>
      <c r="G235" s="59"/>
      <c r="J235" s="6">
        <v>41122</v>
      </c>
      <c r="K235">
        <v>25000</v>
      </c>
      <c r="L235">
        <f t="shared" si="38"/>
        <v>281</v>
      </c>
    </row>
    <row r="236" spans="1:12">
      <c r="A236" s="24" t="s">
        <v>4</v>
      </c>
      <c r="E236" s="50">
        <v>5000</v>
      </c>
      <c r="F236" s="50">
        <v>2000</v>
      </c>
      <c r="G236" s="50">
        <v>12500</v>
      </c>
      <c r="J236" s="6">
        <v>41153</v>
      </c>
      <c r="K236">
        <v>25000</v>
      </c>
      <c r="L236">
        <f t="shared" si="38"/>
        <v>281</v>
      </c>
    </row>
    <row r="237" spans="1:12">
      <c r="A237" s="24" t="s">
        <v>5</v>
      </c>
      <c r="H237">
        <v>373900</v>
      </c>
      <c r="I237">
        <v>10000</v>
      </c>
      <c r="J237" s="6">
        <v>41183</v>
      </c>
      <c r="K237">
        <v>25000</v>
      </c>
      <c r="L237">
        <f t="shared" si="38"/>
        <v>281</v>
      </c>
    </row>
    <row r="238" spans="1:12">
      <c r="A238" s="24" t="s">
        <v>6</v>
      </c>
      <c r="I238">
        <f>+I237+H237+G236+F236+E236</f>
        <v>403400</v>
      </c>
      <c r="L238">
        <f>SUM(L224:L237)</f>
        <v>3934</v>
      </c>
    </row>
    <row r="239" spans="1:12">
      <c r="A239" s="31" t="s">
        <v>2</v>
      </c>
      <c r="B239" s="14"/>
      <c r="C239" s="14"/>
      <c r="D239" s="14"/>
      <c r="E239" s="60"/>
      <c r="F239" s="60"/>
      <c r="G239" s="60"/>
      <c r="I239" t="e">
        <f>+#REF!-I238</f>
        <v>#REF!</v>
      </c>
    </row>
    <row r="240" spans="1:12">
      <c r="B240" s="3"/>
      <c r="C240" s="3"/>
      <c r="D240" s="3"/>
      <c r="E240" s="46"/>
      <c r="F240" s="46"/>
      <c r="G240" s="46"/>
      <c r="H240" s="14"/>
    </row>
    <row r="241" spans="1:8">
      <c r="B241" s="3" t="s">
        <v>0</v>
      </c>
      <c r="C241" s="3"/>
      <c r="D241" s="3"/>
      <c r="E241" s="46" t="s">
        <v>26</v>
      </c>
      <c r="F241" s="46"/>
      <c r="G241" s="46" t="s">
        <v>24</v>
      </c>
      <c r="H241" s="15"/>
    </row>
    <row r="242" spans="1:8">
      <c r="B242" s="3"/>
      <c r="C242" s="3"/>
      <c r="D242" s="3"/>
      <c r="E242" s="46"/>
      <c r="F242" s="46"/>
      <c r="G242" s="46">
        <v>150879</v>
      </c>
    </row>
    <row r="243" spans="1:8">
      <c r="B243" s="3">
        <f t="shared" ref="B243:B249" si="40">ROUND(G242*13.5%/12,0)</f>
        <v>1697</v>
      </c>
      <c r="C243" s="3"/>
      <c r="D243" s="3"/>
      <c r="E243" s="46">
        <v>4000</v>
      </c>
      <c r="F243" s="46"/>
      <c r="G243" s="46" t="e">
        <f>+G242-#REF!</f>
        <v>#REF!</v>
      </c>
    </row>
    <row r="244" spans="1:8">
      <c r="B244" s="3" t="e">
        <f t="shared" si="40"/>
        <v>#REF!</v>
      </c>
      <c r="C244" s="3"/>
      <c r="D244" s="3"/>
      <c r="E244" s="46">
        <v>4000</v>
      </c>
      <c r="F244" s="46"/>
      <c r="G244" s="46" t="e">
        <f>G243-#REF!</f>
        <v>#REF!</v>
      </c>
    </row>
    <row r="245" spans="1:8">
      <c r="A245" s="30" t="s">
        <v>16</v>
      </c>
      <c r="B245" s="3" t="e">
        <f t="shared" si="40"/>
        <v>#REF!</v>
      </c>
      <c r="C245" s="3"/>
      <c r="D245" s="3"/>
      <c r="E245" s="46">
        <v>4000</v>
      </c>
      <c r="F245" s="46"/>
      <c r="G245" s="46" t="e">
        <f>G244-#REF!</f>
        <v>#REF!</v>
      </c>
    </row>
    <row r="246" spans="1:8">
      <c r="A246" s="24"/>
      <c r="B246" s="3" t="e">
        <f t="shared" si="40"/>
        <v>#REF!</v>
      </c>
      <c r="C246" s="3"/>
      <c r="D246" s="3"/>
      <c r="E246" s="46">
        <v>4000</v>
      </c>
      <c r="F246" s="46"/>
      <c r="G246" s="46" t="e">
        <f>G245-#REF!</f>
        <v>#REF!</v>
      </c>
    </row>
    <row r="247" spans="1:8">
      <c r="A247" s="24"/>
      <c r="B247" s="3" t="e">
        <f t="shared" si="40"/>
        <v>#REF!</v>
      </c>
      <c r="C247" s="3"/>
      <c r="D247" s="3"/>
      <c r="E247" s="46">
        <v>4000</v>
      </c>
      <c r="F247" s="46"/>
      <c r="G247" s="46" t="e">
        <f>G246-#REF!</f>
        <v>#REF!</v>
      </c>
    </row>
    <row r="248" spans="1:8">
      <c r="A248" s="24"/>
      <c r="B248" s="3" t="e">
        <f t="shared" si="40"/>
        <v>#REF!</v>
      </c>
      <c r="C248" s="3"/>
      <c r="D248" s="3"/>
      <c r="E248" s="46">
        <v>4000</v>
      </c>
      <c r="F248" s="46"/>
      <c r="G248" s="46" t="e">
        <f>G247-#REF!</f>
        <v>#REF!</v>
      </c>
    </row>
    <row r="249" spans="1:8">
      <c r="A249" s="24" t="s">
        <v>9</v>
      </c>
      <c r="B249" s="3" t="e">
        <f t="shared" si="40"/>
        <v>#REF!</v>
      </c>
      <c r="C249" s="3"/>
      <c r="D249" s="3"/>
      <c r="E249" s="46">
        <v>4000</v>
      </c>
      <c r="F249" s="46"/>
      <c r="G249" s="46" t="e">
        <f>G248-#REF!</f>
        <v>#REF!</v>
      </c>
    </row>
    <row r="250" spans="1:8">
      <c r="A250" s="24" t="s">
        <v>10</v>
      </c>
    </row>
    <row r="251" spans="1:8">
      <c r="A251" s="24" t="s">
        <v>33</v>
      </c>
    </row>
    <row r="252" spans="1:8">
      <c r="A252" s="24" t="s">
        <v>4</v>
      </c>
    </row>
    <row r="253" spans="1:8">
      <c r="A253" s="24" t="s">
        <v>5</v>
      </c>
    </row>
    <row r="254" spans="1:8">
      <c r="A254" s="24" t="s">
        <v>6</v>
      </c>
    </row>
    <row r="255" spans="1:8">
      <c r="A255" s="31" t="s">
        <v>2</v>
      </c>
      <c r="B255" s="14"/>
      <c r="C255" s="14"/>
      <c r="D255" s="14"/>
      <c r="E255" s="60"/>
      <c r="F255" s="60"/>
      <c r="G255" s="60"/>
    </row>
    <row r="256" spans="1:8">
      <c r="B256" s="3"/>
      <c r="C256" s="3"/>
      <c r="D256" s="3"/>
      <c r="E256" s="46"/>
      <c r="F256" s="46"/>
      <c r="G256" s="46"/>
      <c r="H256" s="14"/>
    </row>
    <row r="257" spans="1:8">
      <c r="B257" s="3" t="s">
        <v>0</v>
      </c>
      <c r="C257" s="3"/>
      <c r="D257" s="3"/>
      <c r="E257" s="46" t="s">
        <v>26</v>
      </c>
      <c r="F257" s="46"/>
      <c r="G257" s="46" t="s">
        <v>24</v>
      </c>
      <c r="H257" s="15"/>
    </row>
    <row r="258" spans="1:8">
      <c r="A258" s="30" t="s">
        <v>36</v>
      </c>
      <c r="B258" s="3"/>
      <c r="C258" s="3"/>
      <c r="D258" s="3"/>
      <c r="E258" s="46"/>
      <c r="F258" s="46"/>
      <c r="G258" s="46">
        <v>368299</v>
      </c>
    </row>
    <row r="259" spans="1:8">
      <c r="A259" s="24"/>
      <c r="B259" s="3">
        <f t="shared" ref="B259:B265" si="41">ROUND(G258*13.5%/12,0)</f>
        <v>4143</v>
      </c>
      <c r="C259" s="3"/>
      <c r="D259" s="3"/>
      <c r="E259" s="46">
        <v>7400</v>
      </c>
      <c r="F259" s="46"/>
      <c r="G259" s="46" t="e">
        <f>+G258-#REF!</f>
        <v>#REF!</v>
      </c>
    </row>
    <row r="260" spans="1:8">
      <c r="A260" s="24"/>
      <c r="B260" s="3" t="e">
        <f t="shared" si="41"/>
        <v>#REF!</v>
      </c>
      <c r="C260" s="3"/>
      <c r="D260" s="3"/>
      <c r="E260" s="46">
        <v>7400</v>
      </c>
      <c r="F260" s="46"/>
      <c r="G260" s="46" t="e">
        <f>G259-#REF!</f>
        <v>#REF!</v>
      </c>
    </row>
    <row r="261" spans="1:8">
      <c r="A261" s="24"/>
      <c r="B261" s="3" t="e">
        <f t="shared" si="41"/>
        <v>#REF!</v>
      </c>
      <c r="C261" s="3"/>
      <c r="D261" s="3"/>
      <c r="E261" s="46">
        <v>7400</v>
      </c>
      <c r="F261" s="46"/>
      <c r="G261" s="46" t="e">
        <f>G260-#REF!</f>
        <v>#REF!</v>
      </c>
    </row>
    <row r="262" spans="1:8">
      <c r="A262" s="24"/>
      <c r="B262" s="3" t="e">
        <f t="shared" si="41"/>
        <v>#REF!</v>
      </c>
      <c r="C262" s="3"/>
      <c r="D262" s="3"/>
      <c r="E262" s="46">
        <v>7400</v>
      </c>
      <c r="F262" s="46"/>
      <c r="G262" s="46" t="e">
        <f>G261-#REF!</f>
        <v>#REF!</v>
      </c>
    </row>
    <row r="263" spans="1:8">
      <c r="A263" s="24"/>
      <c r="B263" s="3" t="e">
        <f t="shared" si="41"/>
        <v>#REF!</v>
      </c>
      <c r="C263" s="3"/>
      <c r="D263" s="3"/>
      <c r="E263" s="46">
        <v>7400</v>
      </c>
      <c r="F263" s="46"/>
      <c r="G263" s="46" t="e">
        <f>G262-#REF!</f>
        <v>#REF!</v>
      </c>
    </row>
    <row r="264" spans="1:8">
      <c r="A264" s="24"/>
      <c r="B264" s="3" t="e">
        <f t="shared" si="41"/>
        <v>#REF!</v>
      </c>
      <c r="C264" s="3"/>
      <c r="D264" s="3"/>
      <c r="E264" s="46">
        <v>7400</v>
      </c>
      <c r="F264" s="46"/>
      <c r="G264" s="46" t="e">
        <f>G263-#REF!</f>
        <v>#REF!</v>
      </c>
    </row>
    <row r="265" spans="1:8">
      <c r="A265" s="24"/>
      <c r="B265" s="3" t="e">
        <f t="shared" si="41"/>
        <v>#REF!</v>
      </c>
      <c r="C265" s="3"/>
      <c r="D265" s="3"/>
      <c r="E265" s="46">
        <v>7400</v>
      </c>
      <c r="F265" s="46"/>
      <c r="G265" s="46" t="e">
        <f>G264-#REF!</f>
        <v>#REF!</v>
      </c>
    </row>
    <row r="266" spans="1:8">
      <c r="A266" s="25">
        <v>40787</v>
      </c>
    </row>
    <row r="267" spans="1:8">
      <c r="A267" s="25">
        <v>40817</v>
      </c>
    </row>
    <row r="268" spans="1:8">
      <c r="A268" s="25">
        <v>40848</v>
      </c>
      <c r="B268" s="14"/>
      <c r="C268" s="14"/>
      <c r="D268" s="14"/>
      <c r="E268" s="60"/>
      <c r="F268" s="60"/>
      <c r="G268" s="60"/>
    </row>
    <row r="269" spans="1:8">
      <c r="A269" s="25">
        <v>40878</v>
      </c>
      <c r="B269" s="3"/>
      <c r="C269" s="3"/>
      <c r="D269" s="3"/>
      <c r="E269" s="46"/>
      <c r="F269" s="46"/>
      <c r="G269" s="46"/>
      <c r="H269" s="14"/>
    </row>
    <row r="270" spans="1:8">
      <c r="A270" s="25">
        <v>40909</v>
      </c>
      <c r="B270" s="3" t="s">
        <v>0</v>
      </c>
      <c r="C270" s="3"/>
      <c r="D270" s="3"/>
      <c r="E270" s="46" t="s">
        <v>26</v>
      </c>
      <c r="F270" s="46"/>
      <c r="G270" s="46" t="s">
        <v>24</v>
      </c>
      <c r="H270" s="15"/>
    </row>
    <row r="271" spans="1:8">
      <c r="A271" s="25">
        <v>40940</v>
      </c>
      <c r="B271" s="3"/>
      <c r="C271" s="3"/>
      <c r="D271" s="3"/>
      <c r="E271" s="46"/>
      <c r="F271" s="46"/>
      <c r="G271" s="46">
        <v>377405</v>
      </c>
    </row>
    <row r="272" spans="1:8">
      <c r="A272" s="33">
        <v>40969</v>
      </c>
      <c r="B272" s="3"/>
      <c r="C272" s="3"/>
      <c r="D272" s="3"/>
      <c r="E272" s="46"/>
      <c r="F272" s="46"/>
      <c r="G272" s="46"/>
    </row>
    <row r="273" spans="1:9">
      <c r="A273" s="25">
        <v>41000</v>
      </c>
      <c r="B273" s="3"/>
      <c r="C273" s="3"/>
      <c r="D273" s="3"/>
      <c r="E273" s="46"/>
      <c r="F273" s="46"/>
      <c r="G273" s="46"/>
    </row>
    <row r="274" spans="1:9">
      <c r="A274" s="25">
        <v>41030</v>
      </c>
      <c r="B274" s="3"/>
      <c r="C274" s="3"/>
      <c r="D274" s="3"/>
      <c r="E274" s="46"/>
      <c r="F274" s="46"/>
      <c r="G274" s="46"/>
    </row>
    <row r="275" spans="1:9">
      <c r="A275" s="25">
        <v>41061</v>
      </c>
      <c r="B275" s="3"/>
      <c r="C275" s="3"/>
      <c r="D275" s="3"/>
      <c r="E275" s="46"/>
      <c r="F275" s="46"/>
      <c r="G275" s="46"/>
    </row>
    <row r="276" spans="1:9">
      <c r="A276" s="25">
        <v>41091</v>
      </c>
      <c r="B276" s="3">
        <f>ROUND(G271*13.5%/12,0)</f>
        <v>4246</v>
      </c>
      <c r="C276" s="3"/>
      <c r="D276" s="3"/>
      <c r="E276" s="46">
        <v>5950</v>
      </c>
      <c r="F276" s="46"/>
      <c r="G276" s="46" t="e">
        <f>+G271-#REF!</f>
        <v>#REF!</v>
      </c>
    </row>
    <row r="277" spans="1:9">
      <c r="A277" s="25">
        <v>41122</v>
      </c>
      <c r="B277" s="3" t="e">
        <f t="shared" ref="B277:B288" si="42">ROUND(G276*13.5%/12,0)</f>
        <v>#REF!</v>
      </c>
      <c r="C277" s="3"/>
      <c r="D277" s="3"/>
      <c r="E277" s="46">
        <v>5950</v>
      </c>
      <c r="F277" s="46"/>
      <c r="G277" s="46" t="e">
        <f>G276-#REF!</f>
        <v>#REF!</v>
      </c>
      <c r="I277">
        <v>7400</v>
      </c>
    </row>
    <row r="278" spans="1:9">
      <c r="A278" s="25">
        <v>41153</v>
      </c>
      <c r="B278" s="3" t="e">
        <f t="shared" si="42"/>
        <v>#REF!</v>
      </c>
      <c r="C278" s="3"/>
      <c r="D278" s="3"/>
      <c r="E278" s="46">
        <v>5950</v>
      </c>
      <c r="F278" s="46"/>
      <c r="G278" s="46" t="e">
        <f>G277-#REF!+10000</f>
        <v>#REF!</v>
      </c>
      <c r="I278">
        <f>+I277-1450</f>
        <v>5950</v>
      </c>
    </row>
    <row r="279" spans="1:9">
      <c r="B279" s="3" t="e">
        <f t="shared" si="42"/>
        <v>#REF!</v>
      </c>
      <c r="C279" s="3"/>
      <c r="D279" s="3"/>
      <c r="E279" s="46">
        <v>5950</v>
      </c>
      <c r="F279" s="46"/>
      <c r="G279" s="46" t="e">
        <f>G278-#REF!</f>
        <v>#REF!</v>
      </c>
    </row>
    <row r="280" spans="1:9">
      <c r="B280" s="3" t="e">
        <f t="shared" si="42"/>
        <v>#REF!</v>
      </c>
      <c r="C280" s="3"/>
      <c r="D280" s="3"/>
      <c r="E280" s="46">
        <v>5950</v>
      </c>
      <c r="F280" s="46"/>
      <c r="G280" s="46" t="e">
        <f>G279-#REF!</f>
        <v>#REF!</v>
      </c>
    </row>
    <row r="281" spans="1:9">
      <c r="B281" s="3" t="e">
        <f t="shared" si="42"/>
        <v>#REF!</v>
      </c>
      <c r="C281" s="3"/>
      <c r="D281" s="3"/>
      <c r="E281" s="46">
        <v>5950</v>
      </c>
      <c r="F281" s="46"/>
      <c r="G281" s="46" t="e">
        <f>G280-#REF!</f>
        <v>#REF!</v>
      </c>
    </row>
    <row r="282" spans="1:9">
      <c r="A282" s="24"/>
      <c r="B282" s="5" t="e">
        <f t="shared" si="42"/>
        <v>#REF!</v>
      </c>
      <c r="C282" s="5"/>
      <c r="D282" s="5"/>
      <c r="E282" s="61">
        <v>5950</v>
      </c>
      <c r="F282" s="61"/>
      <c r="G282" s="61" t="e">
        <f>G281-#REF!</f>
        <v>#REF!</v>
      </c>
    </row>
    <row r="283" spans="1:9">
      <c r="A283" s="25">
        <v>40787</v>
      </c>
      <c r="B283" s="3" t="e">
        <f t="shared" si="42"/>
        <v>#REF!</v>
      </c>
      <c r="C283" s="3"/>
      <c r="D283" s="3"/>
      <c r="E283" s="46">
        <v>5950</v>
      </c>
      <c r="F283" s="46"/>
      <c r="G283" s="46" t="e">
        <f>G282-#REF!</f>
        <v>#REF!</v>
      </c>
    </row>
    <row r="284" spans="1:9">
      <c r="A284" s="25">
        <v>40817</v>
      </c>
      <c r="B284" s="3" t="e">
        <f t="shared" si="42"/>
        <v>#REF!</v>
      </c>
      <c r="C284" s="3"/>
      <c r="D284" s="3"/>
      <c r="E284" s="46">
        <v>5950</v>
      </c>
      <c r="F284" s="46"/>
      <c r="G284" s="46" t="e">
        <f>G283-#REF!</f>
        <v>#REF!</v>
      </c>
    </row>
    <row r="285" spans="1:9">
      <c r="A285" s="25">
        <v>40848</v>
      </c>
      <c r="B285" s="3" t="e">
        <f t="shared" si="42"/>
        <v>#REF!</v>
      </c>
      <c r="C285" s="3"/>
      <c r="D285" s="3"/>
      <c r="E285" s="46">
        <v>5950</v>
      </c>
      <c r="F285" s="46"/>
      <c r="G285" s="46" t="e">
        <f>G284-#REF!</f>
        <v>#REF!</v>
      </c>
    </row>
    <row r="286" spans="1:9">
      <c r="A286" s="25">
        <v>40878</v>
      </c>
      <c r="B286" s="3" t="e">
        <f t="shared" si="42"/>
        <v>#REF!</v>
      </c>
      <c r="C286" s="3"/>
      <c r="D286" s="3"/>
      <c r="E286" s="46">
        <v>5950</v>
      </c>
      <c r="F286" s="46"/>
      <c r="G286" s="46" t="e">
        <f>G285-#REF!</f>
        <v>#REF!</v>
      </c>
    </row>
    <row r="287" spans="1:9">
      <c r="A287" s="25">
        <v>40909</v>
      </c>
      <c r="B287" s="3" t="e">
        <f t="shared" si="42"/>
        <v>#REF!</v>
      </c>
      <c r="C287" s="3"/>
      <c r="D287" s="3"/>
      <c r="E287" s="46">
        <v>5950</v>
      </c>
      <c r="F287" s="46"/>
      <c r="G287" s="46" t="e">
        <f>G286-#REF!</f>
        <v>#REF!</v>
      </c>
    </row>
    <row r="288" spans="1:9">
      <c r="A288" s="25">
        <v>40940</v>
      </c>
      <c r="B288" s="3" t="e">
        <f t="shared" si="42"/>
        <v>#REF!</v>
      </c>
      <c r="C288" s="3"/>
      <c r="D288" s="3"/>
      <c r="E288" s="46">
        <v>5950</v>
      </c>
      <c r="F288" s="46"/>
      <c r="G288" s="46" t="e">
        <f>G287-#REF!</f>
        <v>#REF!</v>
      </c>
    </row>
    <row r="289" spans="1:7">
      <c r="A289" s="25">
        <v>40969</v>
      </c>
    </row>
    <row r="290" spans="1:7">
      <c r="A290" s="25">
        <v>41000</v>
      </c>
    </row>
    <row r="291" spans="1:7">
      <c r="A291" s="25">
        <v>41030</v>
      </c>
    </row>
    <row r="292" spans="1:7">
      <c r="A292" s="25">
        <v>41061</v>
      </c>
      <c r="B292" s="3"/>
      <c r="C292" s="3"/>
      <c r="D292" s="3"/>
      <c r="E292" s="46"/>
      <c r="F292" s="46"/>
      <c r="G292" s="46">
        <v>25000</v>
      </c>
    </row>
    <row r="293" spans="1:7">
      <c r="A293" s="25">
        <v>41091</v>
      </c>
      <c r="B293" s="3">
        <f t="shared" ref="B293:B305" si="43">ROUND(G292*13.5%/12,0)</f>
        <v>281</v>
      </c>
      <c r="C293" s="3"/>
      <c r="D293" s="3"/>
      <c r="E293" s="46">
        <v>1450</v>
      </c>
      <c r="F293" s="46"/>
      <c r="G293" s="46" t="e">
        <f>+G292-#REF!</f>
        <v>#REF!</v>
      </c>
    </row>
    <row r="294" spans="1:7">
      <c r="A294" s="25">
        <v>41122</v>
      </c>
      <c r="B294" s="3" t="e">
        <f t="shared" si="43"/>
        <v>#REF!</v>
      </c>
      <c r="C294" s="3"/>
      <c r="D294" s="3"/>
      <c r="E294" s="46">
        <v>1450</v>
      </c>
      <c r="F294" s="46"/>
      <c r="G294" s="46" t="e">
        <f>G293-#REF!</f>
        <v>#REF!</v>
      </c>
    </row>
    <row r="295" spans="1:7">
      <c r="A295" s="25">
        <v>41153</v>
      </c>
      <c r="B295" s="3" t="e">
        <f t="shared" si="43"/>
        <v>#REF!</v>
      </c>
      <c r="C295" s="3"/>
      <c r="D295" s="3"/>
      <c r="E295" s="46">
        <v>1450</v>
      </c>
      <c r="F295" s="46"/>
      <c r="G295" s="46" t="e">
        <f>G294-#REF!</f>
        <v>#REF!</v>
      </c>
    </row>
    <row r="296" spans="1:7">
      <c r="B296" s="3" t="e">
        <f t="shared" si="43"/>
        <v>#REF!</v>
      </c>
      <c r="C296" s="3"/>
      <c r="D296" s="3"/>
      <c r="E296" s="46">
        <v>1450</v>
      </c>
      <c r="F296" s="46"/>
      <c r="G296" s="46" t="e">
        <f>G295-#REF!</f>
        <v>#REF!</v>
      </c>
    </row>
    <row r="297" spans="1:7">
      <c r="B297" s="3" t="e">
        <f t="shared" si="43"/>
        <v>#REF!</v>
      </c>
      <c r="C297" s="3"/>
      <c r="D297" s="3"/>
      <c r="E297" s="46">
        <v>1450</v>
      </c>
      <c r="F297" s="46"/>
      <c r="G297" s="46" t="e">
        <f>G296-#REF!</f>
        <v>#REF!</v>
      </c>
    </row>
    <row r="298" spans="1:7">
      <c r="B298" s="3" t="e">
        <f t="shared" si="43"/>
        <v>#REF!</v>
      </c>
      <c r="C298" s="3"/>
      <c r="D298" s="3"/>
      <c r="E298" s="46">
        <v>1450</v>
      </c>
      <c r="F298" s="46"/>
      <c r="G298" s="46" t="e">
        <f>G297-#REF!</f>
        <v>#REF!</v>
      </c>
    </row>
    <row r="299" spans="1:7">
      <c r="B299" s="3" t="e">
        <f t="shared" si="43"/>
        <v>#REF!</v>
      </c>
      <c r="C299" s="3"/>
      <c r="D299" s="3"/>
      <c r="E299" s="46">
        <v>1450</v>
      </c>
      <c r="F299" s="46"/>
      <c r="G299" s="46" t="e">
        <f>G298-#REF!</f>
        <v>#REF!</v>
      </c>
    </row>
    <row r="300" spans="1:7">
      <c r="B300" s="3" t="e">
        <f t="shared" si="43"/>
        <v>#REF!</v>
      </c>
      <c r="C300" s="3"/>
      <c r="D300" s="3"/>
      <c r="E300" s="46">
        <v>1450</v>
      </c>
      <c r="F300" s="46"/>
      <c r="G300" s="46" t="e">
        <f>G299-#REF!</f>
        <v>#REF!</v>
      </c>
    </row>
    <row r="301" spans="1:7">
      <c r="B301" s="3" t="e">
        <f t="shared" si="43"/>
        <v>#REF!</v>
      </c>
      <c r="C301" s="3"/>
      <c r="D301" s="3"/>
      <c r="E301" s="46">
        <v>1450</v>
      </c>
      <c r="F301" s="46"/>
      <c r="G301" s="46" t="e">
        <f>G300-#REF!</f>
        <v>#REF!</v>
      </c>
    </row>
    <row r="302" spans="1:7">
      <c r="A302" s="24"/>
      <c r="B302" s="3" t="e">
        <f t="shared" si="43"/>
        <v>#REF!</v>
      </c>
      <c r="C302" s="3"/>
      <c r="D302" s="3"/>
      <c r="E302" s="46">
        <v>1450</v>
      </c>
      <c r="F302" s="46"/>
      <c r="G302" s="46" t="e">
        <f>G301-#REF!</f>
        <v>#REF!</v>
      </c>
    </row>
    <row r="303" spans="1:7">
      <c r="A303" s="25">
        <v>40603</v>
      </c>
      <c r="B303" s="3" t="e">
        <f t="shared" si="43"/>
        <v>#REF!</v>
      </c>
      <c r="C303" s="3"/>
      <c r="D303" s="3"/>
      <c r="E303" s="46">
        <v>1450</v>
      </c>
      <c r="F303" s="46"/>
      <c r="G303" s="46" t="e">
        <f>G302-#REF!</f>
        <v>#REF!</v>
      </c>
    </row>
    <row r="304" spans="1:7">
      <c r="A304" s="25">
        <v>40634</v>
      </c>
      <c r="B304" s="3" t="e">
        <f t="shared" si="43"/>
        <v>#REF!</v>
      </c>
      <c r="C304" s="3"/>
      <c r="D304" s="3"/>
      <c r="E304" s="46">
        <v>1450</v>
      </c>
      <c r="F304" s="46"/>
      <c r="G304" s="46" t="e">
        <f>G303-#REF!</f>
        <v>#REF!</v>
      </c>
    </row>
    <row r="305" spans="1:7">
      <c r="A305" s="25">
        <v>40664</v>
      </c>
      <c r="B305" s="3" t="e">
        <f t="shared" si="43"/>
        <v>#REF!</v>
      </c>
      <c r="C305" s="3"/>
      <c r="D305" s="3"/>
      <c r="E305" s="46">
        <v>1450</v>
      </c>
      <c r="F305" s="46"/>
      <c r="G305" s="46" t="e">
        <f>G304-#REF!</f>
        <v>#REF!</v>
      </c>
    </row>
    <row r="306" spans="1:7">
      <c r="A306" s="25">
        <v>40695</v>
      </c>
      <c r="B306" s="3"/>
      <c r="C306" s="3"/>
      <c r="D306" s="3"/>
      <c r="E306" s="52">
        <f>SUM(E293:E305)</f>
        <v>18850</v>
      </c>
      <c r="F306" s="46"/>
      <c r="G306" s="46"/>
    </row>
    <row r="307" spans="1:7">
      <c r="A307" s="25">
        <v>40725</v>
      </c>
    </row>
    <row r="308" spans="1:7">
      <c r="A308" s="25">
        <v>40756</v>
      </c>
    </row>
    <row r="309" spans="1:7">
      <c r="A309" s="25">
        <v>40787</v>
      </c>
    </row>
    <row r="310" spans="1:7">
      <c r="A310" s="25">
        <v>40817</v>
      </c>
    </row>
    <row r="311" spans="1:7">
      <c r="A311" s="25">
        <v>40848</v>
      </c>
    </row>
    <row r="312" spans="1:7">
      <c r="A312" s="25">
        <v>40878</v>
      </c>
      <c r="B312" s="3"/>
      <c r="C312" s="3"/>
      <c r="D312" s="3"/>
      <c r="E312" s="46"/>
      <c r="F312" s="46"/>
      <c r="G312" s="46">
        <v>394875</v>
      </c>
    </row>
    <row r="313" spans="1:7">
      <c r="A313" s="25">
        <v>40909</v>
      </c>
      <c r="B313" s="3">
        <v>2596</v>
      </c>
      <c r="C313" s="3"/>
      <c r="D313" s="3"/>
      <c r="E313" s="46">
        <f>5117-500</f>
        <v>4617</v>
      </c>
      <c r="F313" s="46"/>
      <c r="G313" s="46" t="e">
        <f>+G312-#REF!</f>
        <v>#REF!</v>
      </c>
    </row>
    <row r="314" spans="1:7">
      <c r="A314" s="25">
        <v>40940</v>
      </c>
      <c r="B314" s="3" t="e">
        <f t="shared" ref="B314:B331" si="44">ROUND(G313*13.5%/12,0)</f>
        <v>#REF!</v>
      </c>
      <c r="C314" s="3"/>
      <c r="D314" s="3"/>
      <c r="E314" s="46">
        <f>5117-500</f>
        <v>4617</v>
      </c>
      <c r="F314" s="46"/>
      <c r="G314" s="46" t="e">
        <f>G313-#REF!</f>
        <v>#REF!</v>
      </c>
    </row>
    <row r="315" spans="1:7">
      <c r="A315" s="25">
        <v>40969</v>
      </c>
      <c r="B315" s="3" t="e">
        <f t="shared" si="44"/>
        <v>#REF!</v>
      </c>
      <c r="C315" s="3"/>
      <c r="D315" s="3"/>
      <c r="E315" s="46">
        <f>7900-500</f>
        <v>7400</v>
      </c>
      <c r="F315" s="46"/>
      <c r="G315" s="46" t="e">
        <f>G314-#REF!</f>
        <v>#REF!</v>
      </c>
    </row>
    <row r="316" spans="1:7">
      <c r="A316" s="25">
        <v>41000</v>
      </c>
      <c r="B316" s="3" t="e">
        <f t="shared" si="44"/>
        <v>#REF!</v>
      </c>
      <c r="C316" s="3"/>
      <c r="D316" s="3"/>
      <c r="E316" s="46">
        <f>7900-500</f>
        <v>7400</v>
      </c>
      <c r="F316" s="46"/>
      <c r="G316" s="46" t="e">
        <f>G315-#REF!</f>
        <v>#REF!</v>
      </c>
    </row>
    <row r="317" spans="1:7">
      <c r="A317" s="25">
        <v>41030</v>
      </c>
      <c r="B317" s="3" t="e">
        <f t="shared" si="44"/>
        <v>#REF!</v>
      </c>
      <c r="C317" s="3"/>
      <c r="D317" s="3"/>
      <c r="E317" s="46">
        <f>7900-500</f>
        <v>7400</v>
      </c>
      <c r="F317" s="46"/>
      <c r="G317" s="46" t="e">
        <f>G316-#REF!</f>
        <v>#REF!</v>
      </c>
    </row>
    <row r="318" spans="1:7">
      <c r="A318" s="25">
        <v>41061</v>
      </c>
      <c r="B318" s="3" t="e">
        <f t="shared" si="44"/>
        <v>#REF!</v>
      </c>
      <c r="C318" s="3"/>
      <c r="D318" s="3"/>
      <c r="E318" s="46">
        <f>7900-500</f>
        <v>7400</v>
      </c>
      <c r="F318" s="46"/>
      <c r="G318" s="46" t="e">
        <f>G317-#REF!</f>
        <v>#REF!</v>
      </c>
    </row>
    <row r="319" spans="1:7">
      <c r="A319" s="25">
        <v>41091</v>
      </c>
      <c r="B319" s="3" t="e">
        <f t="shared" si="44"/>
        <v>#REF!</v>
      </c>
      <c r="C319" s="3"/>
      <c r="D319" s="3"/>
      <c r="E319" s="46">
        <f>7900-500</f>
        <v>7400</v>
      </c>
      <c r="F319" s="46"/>
      <c r="G319" s="46" t="e">
        <f>G318-#REF!</f>
        <v>#REF!</v>
      </c>
    </row>
    <row r="320" spans="1:7">
      <c r="A320" s="25">
        <v>41122</v>
      </c>
      <c r="B320" s="3" t="e">
        <f t="shared" si="44"/>
        <v>#REF!</v>
      </c>
      <c r="C320" s="3"/>
      <c r="D320" s="3"/>
      <c r="E320" s="46">
        <f>7400-1450</f>
        <v>5950</v>
      </c>
      <c r="F320" s="46"/>
      <c r="G320" s="46" t="e">
        <f>G319-#REF!</f>
        <v>#REF!</v>
      </c>
    </row>
    <row r="321" spans="1:8">
      <c r="A321" s="25">
        <v>41153</v>
      </c>
      <c r="B321" s="3" t="e">
        <f t="shared" si="44"/>
        <v>#REF!</v>
      </c>
      <c r="C321" s="3"/>
      <c r="D321" s="3"/>
      <c r="E321" s="46">
        <f t="shared" ref="E321:E331" si="45">7400-1450</f>
        <v>5950</v>
      </c>
      <c r="F321" s="46"/>
      <c r="G321" s="46" t="e">
        <f>G320-#REF!+10000</f>
        <v>#REF!</v>
      </c>
    </row>
    <row r="322" spans="1:8">
      <c r="B322" s="3" t="e">
        <f t="shared" si="44"/>
        <v>#REF!</v>
      </c>
      <c r="C322" s="3"/>
      <c r="D322" s="3"/>
      <c r="E322" s="46">
        <f t="shared" si="45"/>
        <v>5950</v>
      </c>
      <c r="F322" s="46"/>
      <c r="G322" s="46" t="e">
        <f>G321-#REF!</f>
        <v>#REF!</v>
      </c>
    </row>
    <row r="323" spans="1:8">
      <c r="B323" s="3" t="e">
        <f t="shared" si="44"/>
        <v>#REF!</v>
      </c>
      <c r="C323" s="3"/>
      <c r="D323" s="3"/>
      <c r="E323" s="46">
        <f t="shared" si="45"/>
        <v>5950</v>
      </c>
      <c r="F323" s="46"/>
      <c r="G323" s="46" t="e">
        <f>G322-#REF!</f>
        <v>#REF!</v>
      </c>
    </row>
    <row r="324" spans="1:8">
      <c r="B324" s="3" t="e">
        <f t="shared" si="44"/>
        <v>#REF!</v>
      </c>
      <c r="C324" s="3"/>
      <c r="D324" s="3"/>
      <c r="E324" s="46">
        <f t="shared" si="45"/>
        <v>5950</v>
      </c>
      <c r="F324" s="46"/>
      <c r="G324" s="46" t="e">
        <f>G323-#REF!</f>
        <v>#REF!</v>
      </c>
    </row>
    <row r="325" spans="1:8">
      <c r="B325" s="3" t="e">
        <f t="shared" si="44"/>
        <v>#REF!</v>
      </c>
      <c r="C325" s="3"/>
      <c r="D325" s="3"/>
      <c r="E325" s="46">
        <f t="shared" si="45"/>
        <v>5950</v>
      </c>
      <c r="F325" s="46"/>
      <c r="G325" s="46" t="e">
        <f>G324-#REF!</f>
        <v>#REF!</v>
      </c>
    </row>
    <row r="326" spans="1:8">
      <c r="B326" s="3" t="e">
        <f t="shared" si="44"/>
        <v>#REF!</v>
      </c>
      <c r="C326" s="3"/>
      <c r="D326" s="3"/>
      <c r="E326" s="46">
        <f t="shared" si="45"/>
        <v>5950</v>
      </c>
      <c r="G326" s="46" t="e">
        <f>G325-#REF!</f>
        <v>#REF!</v>
      </c>
    </row>
    <row r="327" spans="1:8">
      <c r="B327" s="3" t="e">
        <f t="shared" si="44"/>
        <v>#REF!</v>
      </c>
      <c r="C327" s="3"/>
      <c r="D327" s="3"/>
      <c r="E327" s="46">
        <f t="shared" si="45"/>
        <v>5950</v>
      </c>
      <c r="G327" s="46" t="e">
        <f>G326-#REF!</f>
        <v>#REF!</v>
      </c>
    </row>
    <row r="328" spans="1:8">
      <c r="A328" s="30" t="s">
        <v>29</v>
      </c>
      <c r="B328" s="3" t="e">
        <f t="shared" si="44"/>
        <v>#REF!</v>
      </c>
      <c r="C328" s="3"/>
      <c r="D328" s="3"/>
      <c r="E328" s="46">
        <f t="shared" si="45"/>
        <v>5950</v>
      </c>
      <c r="G328" s="46" t="e">
        <f>G327-#REF!</f>
        <v>#REF!</v>
      </c>
    </row>
    <row r="329" spans="1:8">
      <c r="A329" s="24"/>
      <c r="B329" s="3" t="e">
        <f t="shared" si="44"/>
        <v>#REF!</v>
      </c>
      <c r="C329" s="3"/>
      <c r="D329" s="3"/>
      <c r="E329" s="46">
        <f t="shared" si="45"/>
        <v>5950</v>
      </c>
      <c r="G329" s="46" t="e">
        <f>G328-#REF!</f>
        <v>#REF!</v>
      </c>
    </row>
    <row r="330" spans="1:8">
      <c r="A330" s="24"/>
      <c r="B330" s="3" t="e">
        <f t="shared" si="44"/>
        <v>#REF!</v>
      </c>
      <c r="C330" s="3"/>
      <c r="D330" s="3"/>
      <c r="E330" s="46">
        <f t="shared" si="45"/>
        <v>5950</v>
      </c>
      <c r="G330" s="46" t="e">
        <f>G329-#REF!</f>
        <v>#REF!</v>
      </c>
    </row>
    <row r="331" spans="1:8">
      <c r="A331" s="24"/>
      <c r="B331" s="11" t="e">
        <f t="shared" si="44"/>
        <v>#REF!</v>
      </c>
      <c r="C331" s="11"/>
      <c r="D331" s="11"/>
      <c r="E331" s="62">
        <f t="shared" si="45"/>
        <v>5950</v>
      </c>
      <c r="G331" s="63" t="e">
        <f>G330-#REF!</f>
        <v>#REF!</v>
      </c>
    </row>
    <row r="332" spans="1:8">
      <c r="A332" s="24" t="s">
        <v>9</v>
      </c>
      <c r="B332" s="8" t="e">
        <f>SUM(B313:B331)</f>
        <v>#REF!</v>
      </c>
      <c r="C332" s="3"/>
      <c r="D332" s="3"/>
      <c r="E332" s="52">
        <f>SUM(E313:E331)</f>
        <v>117634</v>
      </c>
      <c r="F332" s="46"/>
      <c r="G332" s="52"/>
      <c r="H332" t="s">
        <v>39</v>
      </c>
    </row>
    <row r="333" spans="1:8">
      <c r="A333" s="24" t="s">
        <v>10</v>
      </c>
      <c r="G333" s="49"/>
    </row>
    <row r="334" spans="1:8">
      <c r="A334" s="24" t="s">
        <v>33</v>
      </c>
    </row>
    <row r="335" spans="1:8">
      <c r="A335" s="24" t="s">
        <v>4</v>
      </c>
      <c r="G335" s="50" t="e">
        <f>+G331+G305</f>
        <v>#REF!</v>
      </c>
    </row>
    <row r="336" spans="1:8">
      <c r="A336" s="24" t="s">
        <v>5</v>
      </c>
    </row>
    <row r="337" spans="1:10">
      <c r="A337" s="24" t="s">
        <v>6</v>
      </c>
    </row>
    <row r="338" spans="1:10">
      <c r="A338" s="31" t="s">
        <v>2</v>
      </c>
      <c r="B338" s="14"/>
      <c r="C338" s="14"/>
      <c r="D338" s="14"/>
      <c r="E338" s="60"/>
      <c r="F338" s="60"/>
      <c r="G338" s="60"/>
    </row>
    <row r="339" spans="1:10">
      <c r="A339" s="31" t="s">
        <v>1</v>
      </c>
      <c r="B339" s="3"/>
      <c r="C339" s="3"/>
      <c r="D339" s="3"/>
      <c r="E339" s="46"/>
      <c r="F339" s="46"/>
      <c r="G339" s="46"/>
      <c r="H339" s="14"/>
    </row>
    <row r="340" spans="1:10">
      <c r="B340" s="3" t="s">
        <v>0</v>
      </c>
      <c r="C340" s="3"/>
      <c r="D340" s="3"/>
      <c r="E340" s="46" t="s">
        <v>26</v>
      </c>
      <c r="F340" s="46"/>
      <c r="G340" s="46" t="s">
        <v>24</v>
      </c>
      <c r="H340" s="15"/>
    </row>
    <row r="341" spans="1:10">
      <c r="B341" s="3"/>
      <c r="C341" s="3"/>
      <c r="D341" s="3"/>
      <c r="E341" s="46"/>
      <c r="F341" s="46"/>
      <c r="G341" s="46">
        <f>225382+6453</f>
        <v>231835</v>
      </c>
    </row>
    <row r="342" spans="1:10">
      <c r="A342" s="30" t="s">
        <v>17</v>
      </c>
      <c r="B342" s="3">
        <f t="shared" ref="B342:B347" si="46">ROUND(G341*13.5%/12,0)</f>
        <v>2608</v>
      </c>
      <c r="C342" s="3"/>
      <c r="D342" s="3"/>
      <c r="E342" s="46">
        <v>5233</v>
      </c>
      <c r="F342" s="46"/>
      <c r="G342" s="46" t="e">
        <f>+G341-#REF!</f>
        <v>#REF!</v>
      </c>
    </row>
    <row r="343" spans="1:10">
      <c r="A343" s="24"/>
      <c r="B343" s="3" t="e">
        <f t="shared" si="46"/>
        <v>#REF!</v>
      </c>
      <c r="C343" s="3"/>
      <c r="D343" s="3"/>
      <c r="E343" s="46">
        <v>5233</v>
      </c>
      <c r="F343" s="46"/>
      <c r="G343" s="46" t="e">
        <f>G342-#REF!</f>
        <v>#REF!</v>
      </c>
    </row>
    <row r="344" spans="1:10">
      <c r="A344" s="24"/>
      <c r="B344" s="3" t="e">
        <f t="shared" si="46"/>
        <v>#REF!</v>
      </c>
      <c r="C344" s="3"/>
      <c r="D344" s="3"/>
      <c r="E344" s="46">
        <v>5233</v>
      </c>
      <c r="F344" s="46"/>
      <c r="G344" s="46" t="e">
        <f>G343-#REF!</f>
        <v>#REF!</v>
      </c>
      <c r="I344">
        <v>5733</v>
      </c>
    </row>
    <row r="345" spans="1:10">
      <c r="A345" s="24"/>
      <c r="B345" s="3" t="e">
        <f t="shared" si="46"/>
        <v>#REF!</v>
      </c>
      <c r="C345" s="3"/>
      <c r="D345" s="3"/>
      <c r="E345" s="46">
        <v>5233</v>
      </c>
      <c r="F345" s="46"/>
      <c r="G345" s="46" t="e">
        <f>G344-#REF!</f>
        <v>#REF!</v>
      </c>
      <c r="I345">
        <f>+I344-6700</f>
        <v>-967</v>
      </c>
    </row>
    <row r="346" spans="1:10">
      <c r="A346" s="24" t="s">
        <v>9</v>
      </c>
      <c r="B346" s="3" t="e">
        <f t="shared" si="46"/>
        <v>#REF!</v>
      </c>
      <c r="C346" s="3"/>
      <c r="D346" s="3"/>
      <c r="E346" s="46">
        <v>6700</v>
      </c>
      <c r="F346" s="46"/>
      <c r="G346" s="46" t="e">
        <f>G345-#REF!</f>
        <v>#REF!</v>
      </c>
      <c r="I346">
        <v>2714</v>
      </c>
    </row>
    <row r="347" spans="1:10">
      <c r="A347" s="24" t="s">
        <v>10</v>
      </c>
      <c r="B347" s="3" t="e">
        <f t="shared" si="46"/>
        <v>#REF!</v>
      </c>
      <c r="C347" s="3"/>
      <c r="D347" s="3"/>
      <c r="E347" s="46">
        <v>6700</v>
      </c>
      <c r="F347" s="46"/>
      <c r="G347" s="46" t="e">
        <f>G346-#REF!</f>
        <v>#REF!</v>
      </c>
      <c r="I347">
        <v>1906</v>
      </c>
    </row>
    <row r="348" spans="1:10">
      <c r="A348" s="24" t="s">
        <v>33</v>
      </c>
      <c r="B348" s="3" t="e">
        <f>ROUND(G347*13.5%/12,0)</f>
        <v>#REF!</v>
      </c>
      <c r="C348" s="3"/>
      <c r="D348" s="3"/>
      <c r="E348" s="46">
        <v>6700</v>
      </c>
      <c r="F348" s="46"/>
      <c r="G348" s="46" t="e">
        <f>G347-#REF!</f>
        <v>#REF!</v>
      </c>
      <c r="I348">
        <f>+I347+I346</f>
        <v>4620</v>
      </c>
    </row>
    <row r="349" spans="1:10">
      <c r="A349" s="24" t="s">
        <v>4</v>
      </c>
      <c r="B349" s="3" t="e">
        <f>ROUND(G348*13.5%/12,0)</f>
        <v>#REF!</v>
      </c>
      <c r="C349" s="3"/>
      <c r="D349" s="3"/>
      <c r="E349" s="46">
        <v>6700</v>
      </c>
      <c r="F349" s="46"/>
      <c r="G349" s="46" t="e">
        <f>G348-#REF!</f>
        <v>#REF!</v>
      </c>
      <c r="I349">
        <v>2818</v>
      </c>
    </row>
    <row r="350" spans="1:10">
      <c r="A350" s="24" t="s">
        <v>5</v>
      </c>
      <c r="H350">
        <v>205000</v>
      </c>
      <c r="I350">
        <v>1927</v>
      </c>
    </row>
    <row r="351" spans="1:10">
      <c r="A351" s="24" t="s">
        <v>6</v>
      </c>
      <c r="I351">
        <f>+I350+I349</f>
        <v>4745</v>
      </c>
    </row>
    <row r="352" spans="1:10">
      <c r="A352" s="31" t="s">
        <v>2</v>
      </c>
      <c r="B352" s="14"/>
      <c r="C352" s="14"/>
      <c r="D352" s="14"/>
      <c r="E352" s="60"/>
      <c r="F352" s="60"/>
      <c r="G352" s="60"/>
      <c r="J352">
        <v>5733</v>
      </c>
    </row>
    <row r="353" spans="1:10">
      <c r="A353" s="31" t="s">
        <v>1</v>
      </c>
      <c r="B353" s="3"/>
      <c r="C353" s="3"/>
      <c r="D353" s="3"/>
      <c r="E353" s="46"/>
      <c r="F353" s="46"/>
      <c r="G353" s="46"/>
      <c r="H353" s="14"/>
      <c r="I353">
        <v>2646</v>
      </c>
      <c r="J353">
        <f>+J352-500</f>
        <v>5233</v>
      </c>
    </row>
    <row r="354" spans="1:10">
      <c r="B354" s="3" t="s">
        <v>0</v>
      </c>
      <c r="C354" s="3"/>
      <c r="D354" s="3"/>
      <c r="E354" s="46" t="s">
        <v>26</v>
      </c>
      <c r="F354" s="46"/>
      <c r="G354" s="46" t="s">
        <v>24</v>
      </c>
      <c r="H354" s="15"/>
      <c r="I354">
        <v>2061</v>
      </c>
    </row>
    <row r="355" spans="1:10">
      <c r="B355" s="3"/>
      <c r="C355" s="3"/>
      <c r="D355" s="3"/>
      <c r="E355" s="46"/>
      <c r="F355" s="46"/>
      <c r="G355" s="46">
        <v>27567</v>
      </c>
      <c r="I355">
        <f>+I354+I353</f>
        <v>4707</v>
      </c>
    </row>
    <row r="356" spans="1:10">
      <c r="B356" s="3">
        <f t="shared" ref="B356:B363" si="47">ROUND(G355*13.5%/12,0)</f>
        <v>310</v>
      </c>
      <c r="C356" s="3"/>
      <c r="D356" s="3"/>
      <c r="E356" s="46">
        <f>1650-500</f>
        <v>1150</v>
      </c>
      <c r="F356" s="46"/>
      <c r="G356" s="46" t="e">
        <f>+G355-#REF!</f>
        <v>#REF!</v>
      </c>
    </row>
    <row r="357" spans="1:10">
      <c r="A357" s="30" t="s">
        <v>40</v>
      </c>
      <c r="B357" s="3" t="e">
        <f t="shared" si="47"/>
        <v>#REF!</v>
      </c>
      <c r="C357" s="3"/>
      <c r="D357" s="3"/>
      <c r="E357" s="46">
        <f t="shared" ref="E357:E363" si="48">1650-500</f>
        <v>1150</v>
      </c>
      <c r="F357" s="46"/>
      <c r="G357" s="46" t="e">
        <f>G356-#REF!</f>
        <v>#REF!</v>
      </c>
    </row>
    <row r="358" spans="1:10">
      <c r="A358" s="24"/>
      <c r="B358" s="3" t="e">
        <f t="shared" si="47"/>
        <v>#REF!</v>
      </c>
      <c r="C358" s="3"/>
      <c r="D358" s="3"/>
      <c r="E358" s="46">
        <f t="shared" si="48"/>
        <v>1150</v>
      </c>
      <c r="F358" s="46"/>
      <c r="G358" s="46" t="e">
        <f>G357-#REF!</f>
        <v>#REF!</v>
      </c>
    </row>
    <row r="359" spans="1:10">
      <c r="A359" s="24"/>
      <c r="B359" s="3" t="e">
        <f t="shared" si="47"/>
        <v>#REF!</v>
      </c>
      <c r="C359" s="3"/>
      <c r="D359" s="3"/>
      <c r="E359" s="46">
        <f t="shared" si="48"/>
        <v>1150</v>
      </c>
      <c r="F359" s="46"/>
      <c r="G359" s="46" t="e">
        <f>G358-#REF!</f>
        <v>#REF!</v>
      </c>
    </row>
    <row r="360" spans="1:10">
      <c r="A360" s="24"/>
      <c r="B360" s="3" t="e">
        <f t="shared" si="47"/>
        <v>#REF!</v>
      </c>
      <c r="C360" s="3"/>
      <c r="D360" s="3"/>
      <c r="E360" s="46">
        <f t="shared" si="48"/>
        <v>1150</v>
      </c>
      <c r="F360" s="46"/>
      <c r="G360" s="46" t="e">
        <f>G359-#REF!</f>
        <v>#REF!</v>
      </c>
    </row>
    <row r="361" spans="1:10">
      <c r="A361" s="24" t="s">
        <v>9</v>
      </c>
      <c r="B361" s="3" t="e">
        <f t="shared" si="47"/>
        <v>#REF!</v>
      </c>
      <c r="C361" s="3"/>
      <c r="D361" s="3"/>
      <c r="E361" s="46">
        <f t="shared" si="48"/>
        <v>1150</v>
      </c>
      <c r="F361" s="46"/>
      <c r="G361" s="46" t="e">
        <f>G360-#REF!</f>
        <v>#REF!</v>
      </c>
    </row>
    <row r="362" spans="1:10">
      <c r="A362" s="24" t="s">
        <v>10</v>
      </c>
      <c r="B362" s="3" t="e">
        <f t="shared" si="47"/>
        <v>#REF!</v>
      </c>
      <c r="C362" s="3"/>
      <c r="D362" s="3"/>
      <c r="E362" s="46">
        <f t="shared" si="48"/>
        <v>1150</v>
      </c>
      <c r="F362" s="46"/>
      <c r="G362" s="46" t="e">
        <f>G361-#REF!</f>
        <v>#REF!</v>
      </c>
    </row>
    <row r="363" spans="1:10">
      <c r="A363" s="24" t="s">
        <v>33</v>
      </c>
      <c r="B363" s="3" t="e">
        <f t="shared" si="47"/>
        <v>#REF!</v>
      </c>
      <c r="C363" s="3"/>
      <c r="D363" s="3"/>
      <c r="E363" s="46">
        <f t="shared" si="48"/>
        <v>1150</v>
      </c>
      <c r="F363" s="46"/>
      <c r="G363" s="46" t="e">
        <f>G362-#REF!</f>
        <v>#REF!</v>
      </c>
    </row>
    <row r="364" spans="1:10">
      <c r="A364" s="24" t="s">
        <v>4</v>
      </c>
      <c r="H364">
        <v>20600</v>
      </c>
    </row>
    <row r="365" spans="1:10">
      <c r="A365" s="24" t="s">
        <v>5</v>
      </c>
    </row>
    <row r="366" spans="1:10">
      <c r="A366" s="24" t="s">
        <v>6</v>
      </c>
    </row>
    <row r="367" spans="1:10">
      <c r="A367" s="31" t="s">
        <v>2</v>
      </c>
      <c r="B367" s="14"/>
      <c r="C367" s="14"/>
      <c r="D367" s="14"/>
      <c r="E367" s="60"/>
      <c r="F367" s="60"/>
      <c r="G367" s="60"/>
    </row>
    <row r="368" spans="1:10">
      <c r="A368" s="31" t="s">
        <v>1</v>
      </c>
      <c r="B368" s="3"/>
      <c r="C368" s="3"/>
      <c r="D368" s="3"/>
      <c r="E368" s="46"/>
      <c r="F368" s="46"/>
      <c r="G368" s="46"/>
      <c r="H368" s="14"/>
    </row>
    <row r="369" spans="1:10">
      <c r="B369" s="3" t="s">
        <v>0</v>
      </c>
      <c r="C369" s="3"/>
      <c r="D369" s="3"/>
      <c r="E369" s="46" t="s">
        <v>26</v>
      </c>
      <c r="F369" s="46"/>
      <c r="G369" s="46" t="s">
        <v>24</v>
      </c>
      <c r="H369" s="15"/>
    </row>
    <row r="370" spans="1:10">
      <c r="B370" s="3"/>
      <c r="C370" s="3"/>
      <c r="D370" s="3"/>
      <c r="E370" s="46"/>
      <c r="F370" s="46"/>
      <c r="G370" s="46">
        <v>100967</v>
      </c>
    </row>
    <row r="371" spans="1:10">
      <c r="A371" s="30" t="s">
        <v>41</v>
      </c>
      <c r="B371" s="3">
        <f t="shared" ref="B371:B378" si="49">ROUND(G370*13.5%/12,0)</f>
        <v>1136</v>
      </c>
      <c r="C371" s="3"/>
      <c r="D371" s="3"/>
      <c r="E371" s="46">
        <f>3229-500</f>
        <v>2729</v>
      </c>
      <c r="F371" s="46"/>
      <c r="G371" s="46" t="e">
        <f>+G370-#REF!</f>
        <v>#REF!</v>
      </c>
    </row>
    <row r="372" spans="1:10">
      <c r="A372" s="24"/>
      <c r="B372" s="3" t="e">
        <f t="shared" si="49"/>
        <v>#REF!</v>
      </c>
      <c r="C372" s="3"/>
      <c r="D372" s="3"/>
      <c r="E372" s="46">
        <f t="shared" ref="E372:E378" si="50">3229-500</f>
        <v>2729</v>
      </c>
      <c r="F372" s="46"/>
      <c r="G372" s="46" t="e">
        <f>G371-#REF!</f>
        <v>#REF!</v>
      </c>
    </row>
    <row r="373" spans="1:10">
      <c r="A373" s="24"/>
      <c r="B373" s="3" t="e">
        <f t="shared" si="49"/>
        <v>#REF!</v>
      </c>
      <c r="C373" s="3"/>
      <c r="D373" s="3"/>
      <c r="E373" s="46">
        <f t="shared" si="50"/>
        <v>2729</v>
      </c>
      <c r="F373" s="46"/>
      <c r="G373" s="46" t="e">
        <f>G372-#REF!</f>
        <v>#REF!</v>
      </c>
    </row>
    <row r="374" spans="1:10">
      <c r="A374" s="24"/>
      <c r="B374" s="3" t="e">
        <f t="shared" si="49"/>
        <v>#REF!</v>
      </c>
      <c r="C374" s="3"/>
      <c r="D374" s="3"/>
      <c r="E374" s="46">
        <f t="shared" si="50"/>
        <v>2729</v>
      </c>
      <c r="F374" s="46"/>
      <c r="G374" s="46" t="e">
        <f>G373-#REF!</f>
        <v>#REF!</v>
      </c>
    </row>
    <row r="375" spans="1:10">
      <c r="A375" s="24" t="s">
        <v>9</v>
      </c>
      <c r="B375" s="3" t="e">
        <f t="shared" si="49"/>
        <v>#REF!</v>
      </c>
      <c r="C375" s="3"/>
      <c r="D375" s="3"/>
      <c r="E375" s="46">
        <f t="shared" si="50"/>
        <v>2729</v>
      </c>
      <c r="F375" s="46"/>
      <c r="G375" s="46" t="e">
        <f>G374-#REF!</f>
        <v>#REF!</v>
      </c>
    </row>
    <row r="376" spans="1:10">
      <c r="A376" s="24" t="s">
        <v>10</v>
      </c>
      <c r="B376" s="3" t="e">
        <f t="shared" si="49"/>
        <v>#REF!</v>
      </c>
      <c r="C376" s="3"/>
      <c r="D376" s="3"/>
      <c r="E376" s="46">
        <f t="shared" si="50"/>
        <v>2729</v>
      </c>
      <c r="F376" s="46"/>
      <c r="G376" s="46" t="e">
        <f>G375-#REF!</f>
        <v>#REF!</v>
      </c>
    </row>
    <row r="377" spans="1:10">
      <c r="A377" s="24" t="s">
        <v>33</v>
      </c>
      <c r="B377" s="3" t="e">
        <f t="shared" si="49"/>
        <v>#REF!</v>
      </c>
      <c r="C377" s="3"/>
      <c r="D377" s="3"/>
      <c r="E377" s="46">
        <f t="shared" si="50"/>
        <v>2729</v>
      </c>
      <c r="F377" s="46"/>
      <c r="G377" s="46" t="e">
        <f>G376-#REF!</f>
        <v>#REF!</v>
      </c>
    </row>
    <row r="378" spans="1:10">
      <c r="A378" s="24" t="s">
        <v>4</v>
      </c>
      <c r="B378" s="3" t="e">
        <f t="shared" si="49"/>
        <v>#REF!</v>
      </c>
      <c r="C378" s="3"/>
      <c r="D378" s="3"/>
      <c r="E378" s="46">
        <f t="shared" si="50"/>
        <v>2729</v>
      </c>
      <c r="F378" s="46"/>
      <c r="G378" s="46" t="e">
        <f>G377-#REF!</f>
        <v>#REF!</v>
      </c>
    </row>
    <row r="379" spans="1:10">
      <c r="A379" s="24" t="s">
        <v>5</v>
      </c>
      <c r="H379">
        <v>87800</v>
      </c>
      <c r="I379">
        <v>500000</v>
      </c>
      <c r="J379">
        <f>+I379-H379</f>
        <v>412200</v>
      </c>
    </row>
    <row r="380" spans="1:10">
      <c r="A380" s="24" t="s">
        <v>6</v>
      </c>
    </row>
    <row r="381" spans="1:10">
      <c r="A381" s="31" t="s">
        <v>2</v>
      </c>
      <c r="B381" s="14"/>
      <c r="C381" s="14"/>
      <c r="D381" s="14"/>
      <c r="E381" s="60"/>
      <c r="F381" s="60"/>
      <c r="G381" s="60"/>
    </row>
    <row r="382" spans="1:10">
      <c r="A382" s="31" t="s">
        <v>1</v>
      </c>
      <c r="B382" s="3"/>
      <c r="C382" s="3"/>
      <c r="D382" s="3"/>
      <c r="E382" s="46"/>
      <c r="F382" s="46"/>
      <c r="G382" s="46"/>
      <c r="H382" s="14"/>
    </row>
    <row r="383" spans="1:10">
      <c r="B383" s="3" t="s">
        <v>0</v>
      </c>
      <c r="C383" s="3"/>
      <c r="D383" s="3"/>
      <c r="E383" s="46" t="s">
        <v>26</v>
      </c>
      <c r="F383" s="46"/>
      <c r="G383" s="46" t="s">
        <v>24</v>
      </c>
      <c r="H383" s="15"/>
    </row>
    <row r="384" spans="1:10">
      <c r="B384" s="3"/>
      <c r="C384" s="3"/>
      <c r="D384" s="3"/>
      <c r="E384" s="46"/>
      <c r="F384" s="46"/>
      <c r="G384" s="46">
        <f>199868+21303</f>
        <v>221171</v>
      </c>
    </row>
    <row r="385" spans="1:8">
      <c r="A385" s="30" t="s">
        <v>42</v>
      </c>
      <c r="B385" s="3">
        <f t="shared" ref="B385:B392" si="51">ROUND(G384*13.5%/12,0)</f>
        <v>2488</v>
      </c>
      <c r="C385" s="3"/>
      <c r="D385" s="3"/>
      <c r="E385" s="46">
        <f>4720-500</f>
        <v>4220</v>
      </c>
      <c r="F385" s="46"/>
      <c r="G385" s="46" t="e">
        <f>+G384-#REF!</f>
        <v>#REF!</v>
      </c>
    </row>
    <row r="386" spans="1:8">
      <c r="A386" s="24"/>
      <c r="B386" s="3" t="e">
        <f t="shared" si="51"/>
        <v>#REF!</v>
      </c>
      <c r="C386" s="3"/>
      <c r="D386" s="3"/>
      <c r="E386" s="46">
        <f t="shared" ref="E386:E392" si="52">4720-500</f>
        <v>4220</v>
      </c>
      <c r="F386" s="46"/>
      <c r="G386" s="46" t="e">
        <f>G385-#REF!</f>
        <v>#REF!</v>
      </c>
    </row>
    <row r="387" spans="1:8">
      <c r="A387" s="24"/>
      <c r="B387" s="3" t="e">
        <f t="shared" si="51"/>
        <v>#REF!</v>
      </c>
      <c r="C387" s="3"/>
      <c r="D387" s="3"/>
      <c r="E387" s="46">
        <f t="shared" si="52"/>
        <v>4220</v>
      </c>
      <c r="F387" s="46"/>
      <c r="G387" s="46" t="e">
        <f>G386-#REF!</f>
        <v>#REF!</v>
      </c>
    </row>
    <row r="388" spans="1:8">
      <c r="A388" s="24"/>
      <c r="B388" s="3" t="e">
        <f t="shared" si="51"/>
        <v>#REF!</v>
      </c>
      <c r="C388" s="3"/>
      <c r="D388" s="3"/>
      <c r="E388" s="46">
        <f t="shared" si="52"/>
        <v>4220</v>
      </c>
      <c r="F388" s="46"/>
      <c r="G388" s="46" t="e">
        <f>G387-#REF!</f>
        <v>#REF!</v>
      </c>
    </row>
    <row r="389" spans="1:8">
      <c r="A389" s="24" t="s">
        <v>9</v>
      </c>
      <c r="B389" s="3" t="e">
        <f t="shared" si="51"/>
        <v>#REF!</v>
      </c>
      <c r="C389" s="3"/>
      <c r="D389" s="3"/>
      <c r="E389" s="46">
        <f t="shared" si="52"/>
        <v>4220</v>
      </c>
      <c r="F389" s="46"/>
      <c r="G389" s="46" t="e">
        <f>G388-#REF!</f>
        <v>#REF!</v>
      </c>
    </row>
    <row r="390" spans="1:8">
      <c r="A390" s="24" t="s">
        <v>10</v>
      </c>
      <c r="B390" s="3" t="e">
        <f t="shared" si="51"/>
        <v>#REF!</v>
      </c>
      <c r="C390" s="3"/>
      <c r="D390" s="3"/>
      <c r="E390" s="46">
        <f t="shared" si="52"/>
        <v>4220</v>
      </c>
      <c r="F390" s="46"/>
      <c r="G390" s="46" t="e">
        <f>G389-#REF!</f>
        <v>#REF!</v>
      </c>
    </row>
    <row r="391" spans="1:8">
      <c r="A391" s="24" t="s">
        <v>33</v>
      </c>
      <c r="B391" s="3" t="e">
        <f t="shared" si="51"/>
        <v>#REF!</v>
      </c>
      <c r="C391" s="3"/>
      <c r="D391" s="3"/>
      <c r="E391" s="46">
        <f t="shared" si="52"/>
        <v>4220</v>
      </c>
      <c r="F391" s="46"/>
      <c r="G391" s="46" t="e">
        <f>G390-#REF!</f>
        <v>#REF!</v>
      </c>
    </row>
    <row r="392" spans="1:8">
      <c r="A392" s="24" t="s">
        <v>4</v>
      </c>
      <c r="B392" s="3" t="e">
        <f t="shared" si="51"/>
        <v>#REF!</v>
      </c>
      <c r="C392" s="3"/>
      <c r="D392" s="3"/>
      <c r="E392" s="46">
        <f t="shared" si="52"/>
        <v>4220</v>
      </c>
      <c r="F392" s="46"/>
      <c r="G392" s="46" t="e">
        <f>G391-#REF!</f>
        <v>#REF!</v>
      </c>
    </row>
    <row r="393" spans="1:8">
      <c r="A393" s="24" t="s">
        <v>5</v>
      </c>
      <c r="H393">
        <v>207000</v>
      </c>
    </row>
    <row r="394" spans="1:8">
      <c r="A394" s="24" t="s">
        <v>6</v>
      </c>
    </row>
    <row r="395" spans="1:8">
      <c r="A395" s="31" t="s">
        <v>2</v>
      </c>
      <c r="B395" s="14"/>
      <c r="C395" s="14"/>
      <c r="D395" s="14"/>
      <c r="E395" s="60"/>
      <c r="F395" s="60"/>
      <c r="G395" s="60"/>
    </row>
    <row r="396" spans="1:8">
      <c r="A396" s="31" t="s">
        <v>1</v>
      </c>
      <c r="B396" s="3"/>
      <c r="C396" s="3"/>
      <c r="D396" s="3"/>
      <c r="E396" s="46"/>
      <c r="F396" s="46"/>
      <c r="G396" s="46"/>
      <c r="H396" s="14"/>
    </row>
    <row r="397" spans="1:8">
      <c r="B397" s="3" t="s">
        <v>0</v>
      </c>
      <c r="C397" s="3"/>
      <c r="D397" s="3"/>
      <c r="E397" s="46" t="s">
        <v>26</v>
      </c>
      <c r="F397" s="46"/>
      <c r="G397" s="46" t="s">
        <v>24</v>
      </c>
      <c r="H397" s="15"/>
    </row>
    <row r="398" spans="1:8">
      <c r="B398" s="3"/>
      <c r="C398" s="3"/>
      <c r="D398" s="3"/>
      <c r="E398" s="46"/>
      <c r="F398" s="46"/>
      <c r="G398" s="46">
        <v>32046</v>
      </c>
    </row>
    <row r="399" spans="1:8">
      <c r="B399" s="3">
        <f t="shared" ref="B399:B406" si="53">ROUND(G398*13.5%/12,0)</f>
        <v>361</v>
      </c>
      <c r="C399" s="3"/>
      <c r="D399" s="3"/>
      <c r="E399" s="46">
        <f>2775-500</f>
        <v>2275</v>
      </c>
      <c r="F399" s="46"/>
      <c r="G399" s="46" t="e">
        <f>+G398-#REF!</f>
        <v>#REF!</v>
      </c>
    </row>
    <row r="400" spans="1:8">
      <c r="B400" s="3" t="e">
        <f t="shared" si="53"/>
        <v>#REF!</v>
      </c>
      <c r="C400" s="3"/>
      <c r="D400" s="3"/>
      <c r="E400" s="46">
        <f t="shared" ref="E400:E406" si="54">2775-500</f>
        <v>2275</v>
      </c>
      <c r="F400" s="46"/>
      <c r="G400" s="46" t="e">
        <f>G399-#REF!</f>
        <v>#REF!</v>
      </c>
    </row>
    <row r="401" spans="1:8">
      <c r="A401" s="30" t="s">
        <v>43</v>
      </c>
      <c r="B401" s="3" t="e">
        <f t="shared" si="53"/>
        <v>#REF!</v>
      </c>
      <c r="C401" s="3"/>
      <c r="D401" s="3"/>
      <c r="E401" s="46">
        <f t="shared" si="54"/>
        <v>2275</v>
      </c>
      <c r="F401" s="46"/>
      <c r="G401" s="46" t="e">
        <f>G400-#REF!</f>
        <v>#REF!</v>
      </c>
    </row>
    <row r="402" spans="1:8">
      <c r="A402" s="24"/>
      <c r="B402" s="3" t="e">
        <f t="shared" si="53"/>
        <v>#REF!</v>
      </c>
      <c r="C402" s="3"/>
      <c r="D402" s="3"/>
      <c r="E402" s="46">
        <f t="shared" si="54"/>
        <v>2275</v>
      </c>
      <c r="F402" s="46"/>
      <c r="G402" s="46" t="e">
        <f>G401-#REF!</f>
        <v>#REF!</v>
      </c>
    </row>
    <row r="403" spans="1:8">
      <c r="A403" s="24"/>
      <c r="B403" s="3" t="e">
        <f t="shared" si="53"/>
        <v>#REF!</v>
      </c>
      <c r="C403" s="3"/>
      <c r="D403" s="3"/>
      <c r="E403" s="46">
        <f t="shared" si="54"/>
        <v>2275</v>
      </c>
      <c r="F403" s="46"/>
      <c r="G403" s="46" t="e">
        <f>G402-#REF!</f>
        <v>#REF!</v>
      </c>
    </row>
    <row r="404" spans="1:8">
      <c r="A404" s="24"/>
      <c r="B404" s="3" t="e">
        <f t="shared" si="53"/>
        <v>#REF!</v>
      </c>
      <c r="C404" s="3"/>
      <c r="D404" s="3"/>
      <c r="E404" s="46">
        <f t="shared" si="54"/>
        <v>2275</v>
      </c>
      <c r="F404" s="46"/>
      <c r="G404" s="46" t="e">
        <f>G403-#REF!</f>
        <v>#REF!</v>
      </c>
    </row>
    <row r="405" spans="1:8">
      <c r="A405" s="24" t="s">
        <v>9</v>
      </c>
      <c r="B405" s="3" t="e">
        <f t="shared" si="53"/>
        <v>#REF!</v>
      </c>
      <c r="C405" s="3"/>
      <c r="D405" s="3"/>
      <c r="E405" s="46">
        <f t="shared" si="54"/>
        <v>2275</v>
      </c>
      <c r="F405" s="46"/>
      <c r="G405" s="46" t="e">
        <f>G404-#REF!</f>
        <v>#REF!</v>
      </c>
    </row>
    <row r="406" spans="1:8">
      <c r="A406" s="24" t="s">
        <v>10</v>
      </c>
      <c r="B406" s="3" t="e">
        <f t="shared" si="53"/>
        <v>#REF!</v>
      </c>
      <c r="C406" s="3"/>
      <c r="D406" s="3"/>
      <c r="E406" s="46">
        <f t="shared" si="54"/>
        <v>2275</v>
      </c>
      <c r="F406" s="46"/>
      <c r="G406" s="46" t="e">
        <f>G405-#REF!</f>
        <v>#REF!</v>
      </c>
    </row>
    <row r="407" spans="1:8">
      <c r="A407" s="24" t="s">
        <v>33</v>
      </c>
      <c r="H407">
        <v>16200</v>
      </c>
    </row>
    <row r="408" spans="1:8">
      <c r="A408" s="24" t="s">
        <v>4</v>
      </c>
    </row>
    <row r="409" spans="1:8">
      <c r="A409" s="24" t="s">
        <v>5</v>
      </c>
    </row>
    <row r="410" spans="1:8">
      <c r="A410" s="24" t="s">
        <v>6</v>
      </c>
    </row>
    <row r="411" spans="1:8">
      <c r="A411" s="34" t="s">
        <v>2</v>
      </c>
      <c r="B411" s="14"/>
      <c r="C411" s="14"/>
      <c r="D411" s="14"/>
      <c r="E411" s="60"/>
      <c r="F411" s="60"/>
      <c r="G411" s="60"/>
    </row>
    <row r="412" spans="1:8">
      <c r="A412" s="34" t="s">
        <v>1</v>
      </c>
      <c r="B412" s="3"/>
      <c r="C412" s="3"/>
      <c r="D412" s="3"/>
      <c r="E412" s="46"/>
      <c r="F412" s="46"/>
      <c r="G412" s="46"/>
      <c r="H412" s="14"/>
    </row>
    <row r="413" spans="1:8">
      <c r="A413" s="34" t="s">
        <v>12</v>
      </c>
      <c r="B413" s="3" t="s">
        <v>0</v>
      </c>
      <c r="C413" s="3"/>
      <c r="D413" s="3"/>
      <c r="E413" s="46" t="s">
        <v>26</v>
      </c>
      <c r="F413" s="46"/>
      <c r="G413" s="46" t="s">
        <v>24</v>
      </c>
      <c r="H413" s="15"/>
    </row>
    <row r="414" spans="1:8">
      <c r="B414" s="3"/>
      <c r="C414" s="3"/>
      <c r="D414" s="3"/>
      <c r="E414" s="46"/>
      <c r="F414" s="46"/>
      <c r="G414" s="46">
        <v>211287</v>
      </c>
    </row>
    <row r="415" spans="1:8">
      <c r="A415" s="30" t="s">
        <v>44</v>
      </c>
      <c r="B415" s="3">
        <f t="shared" ref="B415:B422" si="55">ROUND(G414*13.5%/12,0)</f>
        <v>2377</v>
      </c>
      <c r="C415" s="3"/>
      <c r="D415" s="3"/>
      <c r="E415" s="46">
        <v>0</v>
      </c>
      <c r="F415" s="46"/>
      <c r="G415" s="46" t="e">
        <f>+G414-#REF!</f>
        <v>#REF!</v>
      </c>
    </row>
    <row r="416" spans="1:8">
      <c r="A416" s="24"/>
      <c r="B416" s="3" t="e">
        <f t="shared" si="55"/>
        <v>#REF!</v>
      </c>
      <c r="C416" s="3"/>
      <c r="D416" s="3"/>
      <c r="E416" s="46">
        <v>0</v>
      </c>
      <c r="F416" s="46"/>
      <c r="G416" s="46" t="e">
        <f>G415-#REF!</f>
        <v>#REF!</v>
      </c>
    </row>
    <row r="417" spans="1:8">
      <c r="A417" s="24"/>
      <c r="B417" s="3" t="e">
        <f t="shared" si="55"/>
        <v>#REF!</v>
      </c>
      <c r="C417" s="3"/>
      <c r="D417" s="3"/>
      <c r="E417" s="46">
        <v>0</v>
      </c>
      <c r="F417" s="46"/>
      <c r="G417" s="46" t="e">
        <f>G416-#REF!</f>
        <v>#REF!</v>
      </c>
    </row>
    <row r="418" spans="1:8">
      <c r="A418" s="24"/>
      <c r="B418" s="3" t="e">
        <f t="shared" si="55"/>
        <v>#REF!</v>
      </c>
      <c r="C418" s="3"/>
      <c r="D418" s="3"/>
      <c r="E418" s="46">
        <v>0</v>
      </c>
      <c r="F418" s="46"/>
      <c r="G418" s="46" t="e">
        <f>G417-#REF!</f>
        <v>#REF!</v>
      </c>
    </row>
    <row r="419" spans="1:8">
      <c r="A419" s="24" t="s">
        <v>9</v>
      </c>
      <c r="B419" s="3" t="e">
        <f t="shared" si="55"/>
        <v>#REF!</v>
      </c>
      <c r="C419" s="3"/>
      <c r="D419" s="3"/>
      <c r="E419" s="46">
        <v>0</v>
      </c>
      <c r="F419" s="46"/>
      <c r="G419" s="46" t="e">
        <f>G418-#REF!</f>
        <v>#REF!</v>
      </c>
    </row>
    <row r="420" spans="1:8">
      <c r="A420" s="24" t="s">
        <v>10</v>
      </c>
      <c r="B420" s="3" t="e">
        <f t="shared" si="55"/>
        <v>#REF!</v>
      </c>
      <c r="C420" s="3"/>
      <c r="D420" s="3"/>
      <c r="E420" s="46">
        <v>25000</v>
      </c>
      <c r="F420" s="46"/>
      <c r="G420" s="46" t="e">
        <f>G419-#REF!</f>
        <v>#REF!</v>
      </c>
    </row>
    <row r="421" spans="1:8">
      <c r="A421" s="24" t="s">
        <v>33</v>
      </c>
      <c r="B421" s="3" t="e">
        <f t="shared" si="55"/>
        <v>#REF!</v>
      </c>
      <c r="C421" s="3"/>
      <c r="D421" s="3"/>
      <c r="E421" s="46">
        <v>5600</v>
      </c>
      <c r="F421" s="46"/>
      <c r="G421" s="46" t="e">
        <f>G420-#REF!</f>
        <v>#REF!</v>
      </c>
    </row>
    <row r="422" spans="1:8">
      <c r="A422" s="24" t="s">
        <v>4</v>
      </c>
      <c r="B422" s="3" t="e">
        <f t="shared" si="55"/>
        <v>#REF!</v>
      </c>
      <c r="C422" s="3"/>
      <c r="D422" s="3"/>
      <c r="E422" s="46">
        <v>5600</v>
      </c>
      <c r="F422" s="46"/>
      <c r="G422" s="46" t="e">
        <f>G421-#REF!</f>
        <v>#REF!</v>
      </c>
    </row>
    <row r="423" spans="1:8">
      <c r="A423" s="24" t="s">
        <v>5</v>
      </c>
      <c r="B423" s="3" t="e">
        <f>ROUND(G422*13.5%/12,0)</f>
        <v>#REF!</v>
      </c>
      <c r="C423" s="3"/>
      <c r="D423" s="3"/>
      <c r="E423" s="46">
        <v>5600</v>
      </c>
      <c r="F423" s="46"/>
      <c r="G423" s="46" t="e">
        <f>G422-#REF!</f>
        <v>#REF!</v>
      </c>
      <c r="H423">
        <v>181669</v>
      </c>
    </row>
    <row r="424" spans="1:8">
      <c r="A424" s="24" t="s">
        <v>6</v>
      </c>
    </row>
    <row r="425" spans="1:8">
      <c r="A425" s="31" t="s">
        <v>2</v>
      </c>
      <c r="B425" s="14"/>
      <c r="C425" s="14"/>
      <c r="D425" s="14"/>
      <c r="E425" s="60"/>
      <c r="F425" s="60"/>
      <c r="G425" s="60"/>
    </row>
    <row r="426" spans="1:8">
      <c r="A426" s="31" t="s">
        <v>1</v>
      </c>
      <c r="B426" s="3"/>
      <c r="C426" s="3"/>
      <c r="D426" s="3"/>
      <c r="E426" s="46"/>
      <c r="F426" s="46"/>
      <c r="G426" s="46"/>
      <c r="H426" s="14"/>
    </row>
    <row r="427" spans="1:8">
      <c r="B427" s="3" t="s">
        <v>0</v>
      </c>
      <c r="C427" s="3"/>
      <c r="D427" s="3"/>
      <c r="E427" s="46" t="s">
        <v>26</v>
      </c>
      <c r="F427" s="46"/>
      <c r="G427" s="46">
        <v>159045</v>
      </c>
      <c r="H427" s="15"/>
    </row>
    <row r="428" spans="1:8">
      <c r="B428" s="3"/>
      <c r="C428" s="3"/>
      <c r="D428" s="3"/>
      <c r="E428" s="46"/>
      <c r="F428" s="46"/>
      <c r="G428" s="46">
        <v>159045</v>
      </c>
    </row>
    <row r="429" spans="1:8">
      <c r="B429" s="3">
        <f t="shared" ref="B429:B436" si="56">ROUND(G428*13.5%/12,0)</f>
        <v>1789</v>
      </c>
      <c r="C429" s="3"/>
      <c r="D429" s="3"/>
      <c r="E429" s="46">
        <v>4550</v>
      </c>
      <c r="F429" s="46"/>
      <c r="G429" s="46" t="e">
        <f>+G428-#REF!</f>
        <v>#REF!</v>
      </c>
    </row>
    <row r="430" spans="1:8">
      <c r="A430" s="30" t="s">
        <v>45</v>
      </c>
      <c r="B430" s="3" t="e">
        <f t="shared" si="56"/>
        <v>#REF!</v>
      </c>
      <c r="C430" s="3"/>
      <c r="D430" s="3"/>
      <c r="E430" s="46">
        <v>4550</v>
      </c>
      <c r="F430" s="46"/>
      <c r="G430" s="46" t="e">
        <f>G429-#REF!</f>
        <v>#REF!</v>
      </c>
    </row>
    <row r="431" spans="1:8">
      <c r="A431" s="24"/>
      <c r="B431" s="3" t="e">
        <f t="shared" si="56"/>
        <v>#REF!</v>
      </c>
      <c r="C431" s="3"/>
      <c r="D431" s="3"/>
      <c r="E431" s="46">
        <v>4550</v>
      </c>
      <c r="F431" s="46"/>
      <c r="G431" s="46" t="e">
        <f>G430-#REF!</f>
        <v>#REF!</v>
      </c>
    </row>
    <row r="432" spans="1:8">
      <c r="A432" s="24"/>
      <c r="B432" s="3" t="e">
        <f t="shared" si="56"/>
        <v>#REF!</v>
      </c>
      <c r="C432" s="3"/>
      <c r="D432" s="3"/>
      <c r="E432" s="46">
        <v>4550</v>
      </c>
      <c r="F432" s="46"/>
      <c r="G432" s="46" t="e">
        <f>G431-#REF!</f>
        <v>#REF!</v>
      </c>
    </row>
    <row r="433" spans="1:8">
      <c r="A433" s="24"/>
      <c r="B433" s="3" t="e">
        <f t="shared" si="56"/>
        <v>#REF!</v>
      </c>
      <c r="C433" s="3"/>
      <c r="D433" s="3"/>
      <c r="E433" s="46">
        <v>4550</v>
      </c>
      <c r="F433" s="46"/>
      <c r="G433" s="46" t="e">
        <f>G432-#REF!</f>
        <v>#REF!</v>
      </c>
    </row>
    <row r="434" spans="1:8">
      <c r="A434" s="24" t="s">
        <v>9</v>
      </c>
      <c r="B434" s="3" t="e">
        <f t="shared" si="56"/>
        <v>#REF!</v>
      </c>
      <c r="C434" s="3"/>
      <c r="D434" s="3"/>
      <c r="E434" s="46">
        <v>4550</v>
      </c>
      <c r="F434" s="46"/>
      <c r="G434" s="46" t="e">
        <f>G433-#REF!</f>
        <v>#REF!</v>
      </c>
    </row>
    <row r="435" spans="1:8">
      <c r="A435" s="24" t="s">
        <v>10</v>
      </c>
      <c r="B435" s="3" t="e">
        <f t="shared" si="56"/>
        <v>#REF!</v>
      </c>
      <c r="C435" s="3"/>
      <c r="D435" s="3"/>
      <c r="E435" s="46">
        <v>4550</v>
      </c>
      <c r="F435" s="46"/>
      <c r="G435" s="46" t="e">
        <f>G434-#REF!</f>
        <v>#REF!</v>
      </c>
    </row>
    <row r="436" spans="1:8">
      <c r="A436" s="24" t="s">
        <v>33</v>
      </c>
      <c r="B436" s="3" t="e">
        <f t="shared" si="56"/>
        <v>#REF!</v>
      </c>
      <c r="C436" s="3"/>
      <c r="D436" s="3"/>
      <c r="E436" s="46">
        <v>4550</v>
      </c>
      <c r="F436" s="46"/>
      <c r="G436" s="46" t="e">
        <f>G435-#REF!</f>
        <v>#REF!</v>
      </c>
    </row>
    <row r="437" spans="1:8">
      <c r="A437" s="24" t="s">
        <v>4</v>
      </c>
    </row>
    <row r="438" spans="1:8">
      <c r="A438" s="24" t="s">
        <v>5</v>
      </c>
    </row>
    <row r="439" spans="1:8">
      <c r="A439" s="24" t="s">
        <v>6</v>
      </c>
    </row>
    <row r="440" spans="1:8">
      <c r="A440" s="31" t="s">
        <v>2</v>
      </c>
      <c r="B440" s="14"/>
      <c r="C440" s="14"/>
      <c r="D440" s="14"/>
      <c r="E440" s="60"/>
      <c r="F440" s="60"/>
      <c r="G440" s="60"/>
    </row>
    <row r="441" spans="1:8">
      <c r="A441" s="31" t="s">
        <v>1</v>
      </c>
      <c r="B441" s="3"/>
      <c r="C441" s="3"/>
      <c r="D441" s="3"/>
      <c r="E441" s="46"/>
      <c r="F441" s="46"/>
      <c r="G441" s="46"/>
      <c r="H441" s="14"/>
    </row>
    <row r="442" spans="1:8">
      <c r="B442" s="3" t="s">
        <v>0</v>
      </c>
      <c r="C442" s="3"/>
      <c r="D442" s="3"/>
      <c r="E442" s="46" t="s">
        <v>26</v>
      </c>
      <c r="F442" s="46"/>
      <c r="G442" s="46"/>
      <c r="H442" s="15"/>
    </row>
    <row r="443" spans="1:8">
      <c r="B443" s="3"/>
      <c r="C443" s="3"/>
      <c r="D443" s="3"/>
      <c r="E443" s="46"/>
      <c r="F443" s="46"/>
      <c r="G443" s="46">
        <v>288208</v>
      </c>
    </row>
    <row r="444" spans="1:8">
      <c r="B444" s="3">
        <f t="shared" ref="B444:B451" si="57">ROUND(G443*13.5%/12,0)</f>
        <v>3242</v>
      </c>
      <c r="C444" s="3"/>
      <c r="D444" s="3"/>
      <c r="E444" s="46">
        <v>5600</v>
      </c>
      <c r="F444" s="46"/>
      <c r="G444" s="46" t="e">
        <f>+G443-#REF!</f>
        <v>#REF!</v>
      </c>
    </row>
    <row r="445" spans="1:8">
      <c r="A445" s="30" t="s">
        <v>46</v>
      </c>
      <c r="B445" s="3" t="e">
        <f t="shared" si="57"/>
        <v>#REF!</v>
      </c>
      <c r="C445" s="3"/>
      <c r="D445" s="3"/>
      <c r="E445" s="46">
        <v>5600</v>
      </c>
      <c r="F445" s="46"/>
      <c r="G445" s="46" t="e">
        <f>G444-#REF!</f>
        <v>#REF!</v>
      </c>
    </row>
    <row r="446" spans="1:8">
      <c r="A446" s="24"/>
      <c r="B446" s="3" t="e">
        <f t="shared" si="57"/>
        <v>#REF!</v>
      </c>
      <c r="C446" s="3"/>
      <c r="D446" s="3"/>
      <c r="E446" s="46">
        <v>5600</v>
      </c>
      <c r="F446" s="46"/>
      <c r="G446" s="46" t="e">
        <f>G445-#REF!</f>
        <v>#REF!</v>
      </c>
    </row>
    <row r="447" spans="1:8">
      <c r="A447" s="24"/>
      <c r="B447" s="3" t="e">
        <f t="shared" si="57"/>
        <v>#REF!</v>
      </c>
      <c r="C447" s="3"/>
      <c r="D447" s="3"/>
      <c r="E447" s="46">
        <v>5600</v>
      </c>
      <c r="F447" s="46"/>
      <c r="G447" s="46" t="e">
        <f>G446-#REF!</f>
        <v>#REF!</v>
      </c>
    </row>
    <row r="448" spans="1:8">
      <c r="A448" s="24"/>
      <c r="B448" s="3" t="e">
        <f t="shared" si="57"/>
        <v>#REF!</v>
      </c>
      <c r="C448" s="3"/>
      <c r="D448" s="3"/>
      <c r="E448" s="46">
        <v>5600</v>
      </c>
      <c r="F448" s="46"/>
      <c r="G448" s="46" t="e">
        <f>G447-#REF!</f>
        <v>#REF!</v>
      </c>
    </row>
    <row r="449" spans="1:8">
      <c r="A449" s="24" t="s">
        <v>10</v>
      </c>
      <c r="B449" s="3" t="e">
        <f t="shared" si="57"/>
        <v>#REF!</v>
      </c>
      <c r="C449" s="3"/>
      <c r="D449" s="3"/>
      <c r="E449" s="46">
        <v>5600</v>
      </c>
      <c r="F449" s="46"/>
      <c r="G449" s="46" t="e">
        <f>G448-#REF!</f>
        <v>#REF!</v>
      </c>
    </row>
    <row r="450" spans="1:8">
      <c r="A450" s="24" t="s">
        <v>33</v>
      </c>
      <c r="B450" s="3" t="e">
        <f t="shared" si="57"/>
        <v>#REF!</v>
      </c>
      <c r="C450" s="3"/>
      <c r="D450" s="3"/>
      <c r="E450" s="46">
        <v>5600</v>
      </c>
      <c r="F450" s="46"/>
      <c r="G450" s="46" t="e">
        <f>G449-#REF!</f>
        <v>#REF!</v>
      </c>
    </row>
    <row r="451" spans="1:8">
      <c r="A451" s="24" t="s">
        <v>4</v>
      </c>
      <c r="B451" s="3" t="e">
        <f t="shared" si="57"/>
        <v>#REF!</v>
      </c>
      <c r="C451" s="3"/>
      <c r="D451" s="3"/>
      <c r="E451" s="46">
        <v>5600</v>
      </c>
      <c r="F451" s="46"/>
      <c r="G451" s="46" t="e">
        <f>G450-#REF!</f>
        <v>#REF!</v>
      </c>
    </row>
    <row r="452" spans="1:8">
      <c r="A452" s="24" t="s">
        <v>5</v>
      </c>
    </row>
    <row r="453" spans="1:8">
      <c r="A453" s="24" t="s">
        <v>6</v>
      </c>
    </row>
    <row r="454" spans="1:8">
      <c r="A454" s="31" t="s">
        <v>2</v>
      </c>
    </row>
    <row r="455" spans="1:8">
      <c r="A455" s="31" t="s">
        <v>1</v>
      </c>
      <c r="B455" s="14"/>
      <c r="C455" s="14"/>
      <c r="D455" s="14"/>
      <c r="E455" s="60"/>
      <c r="F455" s="60"/>
      <c r="G455" s="60"/>
    </row>
    <row r="456" spans="1:8">
      <c r="A456" s="31" t="s">
        <v>12</v>
      </c>
      <c r="B456" s="3"/>
      <c r="C456" s="3"/>
      <c r="D456" s="3"/>
      <c r="E456" s="46"/>
      <c r="F456" s="46"/>
      <c r="G456" s="46"/>
      <c r="H456" s="14"/>
    </row>
    <row r="457" spans="1:8">
      <c r="A457" s="31" t="s">
        <v>13</v>
      </c>
      <c r="B457" s="3" t="s">
        <v>0</v>
      </c>
      <c r="C457" s="3"/>
      <c r="D457" s="3"/>
      <c r="E457" s="46" t="s">
        <v>26</v>
      </c>
      <c r="F457" s="46"/>
      <c r="G457" s="46"/>
      <c r="H457" s="15"/>
    </row>
    <row r="458" spans="1:8">
      <c r="A458" s="31" t="s">
        <v>31</v>
      </c>
      <c r="B458" s="3"/>
      <c r="C458" s="3"/>
      <c r="D458" s="3"/>
      <c r="E458" s="46"/>
      <c r="F458" s="46"/>
      <c r="G458" s="46">
        <v>100000</v>
      </c>
    </row>
    <row r="459" spans="1:8">
      <c r="A459" s="31" t="s">
        <v>8</v>
      </c>
      <c r="B459" s="3">
        <f t="shared" ref="B459:B466" si="58">ROUND(G458*13.5%/12,0)</f>
        <v>1125</v>
      </c>
      <c r="C459" s="3"/>
      <c r="D459" s="3"/>
      <c r="E459" s="46">
        <v>5000</v>
      </c>
      <c r="F459" s="46"/>
      <c r="G459" s="46" t="e">
        <f>+G458-#REF!</f>
        <v>#REF!</v>
      </c>
    </row>
    <row r="460" spans="1:8">
      <c r="A460" s="31" t="s">
        <v>9</v>
      </c>
      <c r="B460" s="3" t="e">
        <f t="shared" si="58"/>
        <v>#REF!</v>
      </c>
      <c r="C460" s="3"/>
      <c r="D460" s="3"/>
      <c r="E460" s="46">
        <v>5000</v>
      </c>
      <c r="F460" s="46"/>
      <c r="G460" s="46" t="e">
        <f>G459-#REF!</f>
        <v>#REF!</v>
      </c>
    </row>
    <row r="461" spans="1:8">
      <c r="B461" s="3" t="e">
        <f t="shared" si="58"/>
        <v>#REF!</v>
      </c>
      <c r="C461" s="3"/>
      <c r="D461" s="3"/>
      <c r="E461" s="46">
        <v>5000</v>
      </c>
      <c r="F461" s="46"/>
      <c r="G461" s="46" t="e">
        <f>G460-#REF!</f>
        <v>#REF!</v>
      </c>
    </row>
    <row r="462" spans="1:8">
      <c r="B462" s="3" t="e">
        <f t="shared" si="58"/>
        <v>#REF!</v>
      </c>
      <c r="C462" s="3"/>
      <c r="D462" s="3"/>
      <c r="E462" s="46">
        <v>5000</v>
      </c>
      <c r="F462" s="46"/>
      <c r="G462" s="46" t="e">
        <f>G461-#REF!</f>
        <v>#REF!</v>
      </c>
    </row>
    <row r="463" spans="1:8">
      <c r="A463" s="24"/>
      <c r="B463" s="3" t="e">
        <f t="shared" si="58"/>
        <v>#REF!</v>
      </c>
      <c r="C463" s="3"/>
      <c r="D463" s="3"/>
      <c r="E463" s="46">
        <v>5000</v>
      </c>
      <c r="F463" s="46"/>
      <c r="G463" s="46" t="e">
        <f>G462-#REF!</f>
        <v>#REF!</v>
      </c>
    </row>
    <row r="464" spans="1:8">
      <c r="A464" s="24"/>
      <c r="B464" s="3" t="e">
        <f t="shared" si="58"/>
        <v>#REF!</v>
      </c>
      <c r="C464" s="3"/>
      <c r="D464" s="3"/>
      <c r="E464" s="46">
        <v>5000</v>
      </c>
      <c r="F464" s="46"/>
      <c r="G464" s="46" t="e">
        <f>G463-#REF!</f>
        <v>#REF!</v>
      </c>
    </row>
    <row r="465" spans="1:7">
      <c r="A465" s="24" t="s">
        <v>9</v>
      </c>
      <c r="B465" s="3" t="e">
        <f t="shared" si="58"/>
        <v>#REF!</v>
      </c>
      <c r="C465" s="3"/>
      <c r="D465" s="3"/>
      <c r="E465" s="46">
        <v>5000</v>
      </c>
      <c r="F465" s="46"/>
      <c r="G465" s="46" t="e">
        <f>G464-#REF!</f>
        <v>#REF!</v>
      </c>
    </row>
    <row r="466" spans="1:7">
      <c r="A466" s="24" t="s">
        <v>10</v>
      </c>
      <c r="B466" s="3" t="e">
        <f t="shared" si="58"/>
        <v>#REF!</v>
      </c>
      <c r="C466" s="3"/>
      <c r="D466" s="3"/>
      <c r="E466" s="46">
        <v>5000</v>
      </c>
      <c r="F466" s="46"/>
      <c r="G466" s="46" t="e">
        <f>G465-#REF!</f>
        <v>#REF!</v>
      </c>
    </row>
    <row r="467" spans="1:7">
      <c r="A467" s="24" t="s">
        <v>33</v>
      </c>
      <c r="B467" s="3" t="e">
        <f>ROUND(G466*13.5%/12,0)</f>
        <v>#REF!</v>
      </c>
      <c r="C467" s="3"/>
      <c r="D467" s="3"/>
      <c r="E467" s="46">
        <v>5000</v>
      </c>
      <c r="F467" s="46"/>
      <c r="G467" s="46" t="e">
        <f>G466-#REF!</f>
        <v>#REF!</v>
      </c>
    </row>
    <row r="468" spans="1:7">
      <c r="A468" s="24" t="s">
        <v>4</v>
      </c>
      <c r="B468" s="3" t="e">
        <f>ROUND(G467*13.5%/12,0)</f>
        <v>#REF!</v>
      </c>
      <c r="C468" s="3"/>
      <c r="D468" s="3"/>
      <c r="E468" s="46">
        <v>5000</v>
      </c>
      <c r="F468" s="46"/>
      <c r="G468" s="46" t="e">
        <f>G467-#REF!</f>
        <v>#REF!</v>
      </c>
    </row>
    <row r="469" spans="1:7">
      <c r="A469" s="24" t="s">
        <v>5</v>
      </c>
      <c r="B469" s="3" t="e">
        <f>ROUND(G468*13.5%/12,0)</f>
        <v>#REF!</v>
      </c>
      <c r="C469" s="3"/>
      <c r="D469" s="3"/>
      <c r="E469" s="46">
        <v>5000</v>
      </c>
      <c r="F469" s="46"/>
      <c r="G469" s="46" t="e">
        <f>G468-#REF!</f>
        <v>#REF!</v>
      </c>
    </row>
    <row r="470" spans="1:7">
      <c r="A470" s="24" t="s">
        <v>6</v>
      </c>
      <c r="B470" s="3" t="e">
        <f>ROUND(G469*13.5%/12,0)</f>
        <v>#REF!</v>
      </c>
      <c r="C470" s="3"/>
      <c r="D470" s="3"/>
      <c r="E470" s="46">
        <v>5000</v>
      </c>
      <c r="F470" s="46"/>
      <c r="G470" s="46" t="e">
        <f>G469-#REF!</f>
        <v>#REF!</v>
      </c>
    </row>
    <row r="471" spans="1:7">
      <c r="A471" s="31" t="s">
        <v>2</v>
      </c>
      <c r="B471" s="4" t="e">
        <f>SUM(B459:B470)</f>
        <v>#REF!</v>
      </c>
    </row>
    <row r="472" spans="1:7">
      <c r="A472" s="31" t="s">
        <v>1</v>
      </c>
    </row>
    <row r="473" spans="1:7">
      <c r="A473" s="31" t="s">
        <v>12</v>
      </c>
    </row>
    <row r="474" spans="1:7">
      <c r="A474" s="31" t="s">
        <v>13</v>
      </c>
      <c r="B474" s="3" t="s">
        <v>0</v>
      </c>
      <c r="C474" s="3"/>
      <c r="D474" s="3"/>
      <c r="E474" s="46" t="s">
        <v>26</v>
      </c>
      <c r="F474" s="46"/>
      <c r="G474" s="46"/>
    </row>
    <row r="475" spans="1:7">
      <c r="A475" s="31" t="s">
        <v>31</v>
      </c>
      <c r="B475" s="3"/>
      <c r="C475" s="3"/>
      <c r="D475" s="3"/>
      <c r="E475" s="46"/>
      <c r="F475" s="46"/>
      <c r="G475" s="46">
        <v>8000</v>
      </c>
    </row>
    <row r="476" spans="1:7">
      <c r="A476" s="31" t="s">
        <v>8</v>
      </c>
      <c r="B476" s="3">
        <f t="shared" ref="B476:B487" si="59">ROUND(G475*13.5%/12,0)</f>
        <v>90</v>
      </c>
      <c r="C476" s="3"/>
      <c r="D476" s="3"/>
      <c r="E476" s="46">
        <v>810</v>
      </c>
      <c r="F476" s="46"/>
      <c r="G476" s="46" t="e">
        <f>+G475-#REF!</f>
        <v>#REF!</v>
      </c>
    </row>
    <row r="477" spans="1:7">
      <c r="A477" s="31" t="s">
        <v>9</v>
      </c>
      <c r="B477" s="3" t="e">
        <f t="shared" si="59"/>
        <v>#REF!</v>
      </c>
      <c r="C477" s="3"/>
      <c r="D477" s="3"/>
      <c r="E477" s="46">
        <v>810</v>
      </c>
      <c r="F477" s="46"/>
      <c r="G477" s="46" t="e">
        <f>G476-#REF!</f>
        <v>#REF!</v>
      </c>
    </row>
    <row r="478" spans="1:7">
      <c r="B478" s="3" t="e">
        <f t="shared" si="59"/>
        <v>#REF!</v>
      </c>
      <c r="C478" s="3"/>
      <c r="D478" s="3"/>
      <c r="E478" s="46">
        <v>810</v>
      </c>
      <c r="F478" s="46"/>
      <c r="G478" s="46" t="e">
        <f>G477-#REF!</f>
        <v>#REF!</v>
      </c>
    </row>
    <row r="479" spans="1:7">
      <c r="B479" s="3" t="e">
        <f t="shared" si="59"/>
        <v>#REF!</v>
      </c>
      <c r="C479" s="3"/>
      <c r="D479" s="3"/>
      <c r="E479" s="46">
        <v>810</v>
      </c>
      <c r="F479" s="46"/>
      <c r="G479" s="46" t="e">
        <f>G478-#REF!</f>
        <v>#REF!</v>
      </c>
    </row>
    <row r="480" spans="1:7">
      <c r="B480" s="3" t="e">
        <f t="shared" si="59"/>
        <v>#REF!</v>
      </c>
      <c r="C480" s="3"/>
      <c r="D480" s="3"/>
      <c r="E480" s="46">
        <v>810</v>
      </c>
      <c r="F480" s="46"/>
      <c r="G480" s="46" t="e">
        <f>G479-#REF!</f>
        <v>#REF!</v>
      </c>
    </row>
    <row r="481" spans="2:7">
      <c r="B481" s="3" t="e">
        <f t="shared" si="59"/>
        <v>#REF!</v>
      </c>
      <c r="C481" s="3"/>
      <c r="D481" s="3"/>
      <c r="E481" s="46">
        <v>810</v>
      </c>
      <c r="F481" s="46"/>
      <c r="G481" s="46" t="e">
        <f>G480-#REF!</f>
        <v>#REF!</v>
      </c>
    </row>
    <row r="482" spans="2:7">
      <c r="B482" s="3" t="e">
        <f t="shared" si="59"/>
        <v>#REF!</v>
      </c>
      <c r="C482" s="3"/>
      <c r="D482" s="3"/>
      <c r="E482" s="46">
        <v>810</v>
      </c>
      <c r="F482" s="46"/>
      <c r="G482" s="46" t="e">
        <f>G481-#REF!</f>
        <v>#REF!</v>
      </c>
    </row>
    <row r="483" spans="2:7">
      <c r="B483" s="3" t="e">
        <f t="shared" si="59"/>
        <v>#REF!</v>
      </c>
      <c r="C483" s="3"/>
      <c r="D483" s="3"/>
      <c r="E483" s="46">
        <v>810</v>
      </c>
      <c r="F483" s="46"/>
      <c r="G483" s="46" t="e">
        <f>G482-#REF!</f>
        <v>#REF!</v>
      </c>
    </row>
    <row r="484" spans="2:7">
      <c r="B484" s="3" t="e">
        <f t="shared" si="59"/>
        <v>#REF!</v>
      </c>
      <c r="C484" s="3"/>
      <c r="D484" s="3"/>
      <c r="E484" s="46">
        <v>810</v>
      </c>
      <c r="F484" s="46"/>
      <c r="G484" s="46" t="e">
        <f>G483-#REF!</f>
        <v>#REF!</v>
      </c>
    </row>
    <row r="485" spans="2:7">
      <c r="B485" s="3" t="e">
        <f t="shared" si="59"/>
        <v>#REF!</v>
      </c>
      <c r="C485" s="3"/>
      <c r="D485" s="3"/>
      <c r="E485" s="46">
        <v>810</v>
      </c>
      <c r="F485" s="46"/>
      <c r="G485" s="46" t="e">
        <f>G484-#REF!</f>
        <v>#REF!</v>
      </c>
    </row>
    <row r="486" spans="2:7">
      <c r="B486" s="3" t="e">
        <f t="shared" si="59"/>
        <v>#REF!</v>
      </c>
      <c r="C486" s="3"/>
      <c r="D486" s="3"/>
      <c r="E486" s="46">
        <v>810</v>
      </c>
      <c r="F486" s="46"/>
      <c r="G486" s="46" t="e">
        <f>G485-#REF!</f>
        <v>#REF!</v>
      </c>
    </row>
    <row r="487" spans="2:7">
      <c r="B487" s="3" t="e">
        <f t="shared" si="59"/>
        <v>#REF!</v>
      </c>
      <c r="C487" s="3"/>
      <c r="D487" s="3"/>
      <c r="E487" s="46">
        <v>810</v>
      </c>
      <c r="F487" s="46"/>
      <c r="G487" s="46" t="e">
        <f>G486-#REF!</f>
        <v>#REF!</v>
      </c>
    </row>
    <row r="488" spans="2:7">
      <c r="B488" s="4" t="e">
        <f>SUM(B476:B487)</f>
        <v>#REF!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91"/>
  <sheetViews>
    <sheetView topLeftCell="A320" workbookViewId="0">
      <selection activeCell="A485" sqref="A485"/>
    </sheetView>
  </sheetViews>
  <sheetFormatPr defaultRowHeight="14.25"/>
  <cols>
    <col min="1" max="1" width="17.85546875" style="68" customWidth="1"/>
    <col min="2" max="2" width="10.7109375" style="65" customWidth="1"/>
    <col min="3" max="3" width="8.7109375" style="65" customWidth="1"/>
    <col min="4" max="4" width="11.28515625" style="65" customWidth="1"/>
    <col min="5" max="5" width="14.42578125" style="65" customWidth="1"/>
    <col min="6" max="6" width="10" style="65" customWidth="1"/>
    <col min="7" max="7" width="11.28515625" style="65" customWidth="1"/>
    <col min="8" max="8" width="10.42578125" style="65" customWidth="1"/>
    <col min="9" max="16384" width="9.140625" style="65"/>
  </cols>
  <sheetData>
    <row r="1" spans="1:8" ht="15">
      <c r="A1" s="118" t="s">
        <v>47</v>
      </c>
      <c r="B1" s="118"/>
      <c r="C1" s="118"/>
      <c r="D1" s="118"/>
      <c r="E1" s="118"/>
      <c r="F1" s="118"/>
      <c r="G1" s="118"/>
      <c r="H1" s="118"/>
    </row>
    <row r="2" spans="1:8">
      <c r="A2" s="66"/>
      <c r="B2" s="67"/>
      <c r="C2" s="67"/>
      <c r="D2" s="67"/>
      <c r="E2" s="67"/>
      <c r="F2" s="67"/>
      <c r="G2" s="67"/>
      <c r="H2" s="68"/>
    </row>
    <row r="3" spans="1:8">
      <c r="A3" s="66"/>
      <c r="B3" s="67" t="s">
        <v>0</v>
      </c>
      <c r="C3" s="67"/>
      <c r="D3" s="67" t="s">
        <v>18</v>
      </c>
      <c r="E3" s="67" t="s">
        <v>26</v>
      </c>
      <c r="F3" s="67"/>
      <c r="G3" s="67" t="s">
        <v>24</v>
      </c>
    </row>
    <row r="4" spans="1:8">
      <c r="A4" s="66"/>
      <c r="B4" s="69"/>
      <c r="C4" s="69">
        <v>0.13</v>
      </c>
      <c r="D4" s="67"/>
      <c r="E4" s="67"/>
      <c r="F4" s="67"/>
      <c r="G4" s="67">
        <v>200000</v>
      </c>
    </row>
    <row r="5" spans="1:8" s="73" customFormat="1">
      <c r="A5" s="70">
        <v>39356</v>
      </c>
      <c r="B5" s="71">
        <f>(G4*C4/12)</f>
        <v>2166.6666666666665</v>
      </c>
      <c r="C5" s="72">
        <v>0.13</v>
      </c>
      <c r="D5" s="71">
        <f>E5-B5</f>
        <v>1473.3333333333335</v>
      </c>
      <c r="E5" s="99">
        <v>3640</v>
      </c>
      <c r="F5" s="99"/>
      <c r="G5" s="71">
        <f>+G4+B5-E5</f>
        <v>198526.66666666666</v>
      </c>
    </row>
    <row r="6" spans="1:8" s="73" customFormat="1">
      <c r="A6" s="70">
        <v>39387</v>
      </c>
      <c r="B6" s="71">
        <f>(G5*C5/12)</f>
        <v>2150.7055555555557</v>
      </c>
      <c r="C6" s="72">
        <v>0.13</v>
      </c>
      <c r="D6" s="71">
        <f t="shared" ref="D6:D67" si="0">E6-B6</f>
        <v>1489.2944444444443</v>
      </c>
      <c r="E6" s="99">
        <v>3640</v>
      </c>
      <c r="F6" s="99"/>
      <c r="G6" s="71">
        <f>+G5+B6-E6</f>
        <v>197037.37222222221</v>
      </c>
    </row>
    <row r="7" spans="1:8" s="73" customFormat="1">
      <c r="A7" s="70">
        <v>39417</v>
      </c>
      <c r="B7" s="71">
        <f>(G6*C6/12)</f>
        <v>2134.5715324074076</v>
      </c>
      <c r="C7" s="72">
        <v>0.13</v>
      </c>
      <c r="D7" s="71">
        <f t="shared" si="0"/>
        <v>1505.4284675925924</v>
      </c>
      <c r="E7" s="99">
        <v>3640</v>
      </c>
      <c r="F7" s="99"/>
      <c r="G7" s="71">
        <f>+G6+B7-E7</f>
        <v>195531.94375462961</v>
      </c>
    </row>
    <row r="8" spans="1:8" s="73" customFormat="1">
      <c r="A8" s="70">
        <v>39448</v>
      </c>
      <c r="B8" s="74">
        <f>(G7*C7/12)</f>
        <v>2118.2627240084876</v>
      </c>
      <c r="C8" s="75">
        <v>0.13</v>
      </c>
      <c r="D8" s="74">
        <f t="shared" si="0"/>
        <v>1521.7372759915124</v>
      </c>
      <c r="E8" s="99">
        <v>3640</v>
      </c>
      <c r="F8" s="99"/>
      <c r="G8" s="71">
        <f>+G7+B8-E8+0.079+0.71</f>
        <v>194010.9954786381</v>
      </c>
    </row>
    <row r="9" spans="1:8">
      <c r="A9" s="76">
        <v>39479</v>
      </c>
      <c r="B9" s="74">
        <f t="shared" ref="B9:B20" si="1">(G8*C8/12)</f>
        <v>2101.7857843519128</v>
      </c>
      <c r="C9" s="75">
        <v>0.13</v>
      </c>
      <c r="D9" s="74">
        <f t="shared" si="0"/>
        <v>-2101.7857843519128</v>
      </c>
      <c r="E9" s="98">
        <v>0</v>
      </c>
      <c r="G9" s="82">
        <f t="shared" ref="G9:G20" si="2">+G8+B9-E9</f>
        <v>196112.78126299</v>
      </c>
      <c r="H9" s="77"/>
    </row>
    <row r="10" spans="1:8">
      <c r="A10" s="70">
        <v>39508</v>
      </c>
      <c r="B10" s="74">
        <f t="shared" si="1"/>
        <v>2124.5551303490583</v>
      </c>
      <c r="C10" s="75">
        <v>0.13</v>
      </c>
      <c r="D10" s="74">
        <f t="shared" si="0"/>
        <v>-2124.5551303490583</v>
      </c>
      <c r="E10" s="98">
        <v>0</v>
      </c>
      <c r="G10" s="82">
        <f t="shared" si="2"/>
        <v>198237.33639333906</v>
      </c>
      <c r="H10" s="77"/>
    </row>
    <row r="11" spans="1:8">
      <c r="A11" s="76">
        <v>39539</v>
      </c>
      <c r="B11" s="74">
        <f t="shared" si="1"/>
        <v>2147.5711442611732</v>
      </c>
      <c r="C11" s="75">
        <v>0.13</v>
      </c>
      <c r="D11" s="74">
        <f t="shared" si="0"/>
        <v>-2147.5711442611732</v>
      </c>
      <c r="E11" s="98">
        <v>0</v>
      </c>
      <c r="F11" s="67"/>
      <c r="G11" s="82">
        <f t="shared" si="2"/>
        <v>200384.90753760023</v>
      </c>
      <c r="H11" s="77"/>
    </row>
    <row r="12" spans="1:8">
      <c r="A12" s="76">
        <v>39569</v>
      </c>
      <c r="B12" s="74">
        <f t="shared" si="1"/>
        <v>2170.8364983240026</v>
      </c>
      <c r="C12" s="75">
        <v>0.13</v>
      </c>
      <c r="D12" s="74">
        <f t="shared" si="0"/>
        <v>-2170.8364983240026</v>
      </c>
      <c r="E12" s="98">
        <v>0</v>
      </c>
      <c r="F12" s="67"/>
      <c r="G12" s="82">
        <f t="shared" si="2"/>
        <v>202555.74403592423</v>
      </c>
      <c r="H12" s="77"/>
    </row>
    <row r="13" spans="1:8">
      <c r="A13" s="76">
        <v>39600</v>
      </c>
      <c r="B13" s="74">
        <f t="shared" si="1"/>
        <v>2194.3538937225126</v>
      </c>
      <c r="C13" s="75">
        <v>0.13</v>
      </c>
      <c r="D13" s="74">
        <f t="shared" si="0"/>
        <v>-2194.3538937225126</v>
      </c>
      <c r="E13" s="98">
        <v>0</v>
      </c>
      <c r="F13" s="67"/>
      <c r="G13" s="82">
        <f t="shared" si="2"/>
        <v>204750.09792964676</v>
      </c>
      <c r="H13" s="77"/>
    </row>
    <row r="14" spans="1:8">
      <c r="A14" s="76">
        <v>39630</v>
      </c>
      <c r="B14" s="74">
        <f t="shared" si="1"/>
        <v>2218.1260609045066</v>
      </c>
      <c r="C14" s="75">
        <v>0.13</v>
      </c>
      <c r="D14" s="74">
        <f t="shared" si="0"/>
        <v>-2218.1260609045066</v>
      </c>
      <c r="E14" s="98">
        <v>0</v>
      </c>
      <c r="F14" s="67"/>
      <c r="G14" s="82">
        <f t="shared" si="2"/>
        <v>206968.22399055125</v>
      </c>
      <c r="H14" s="77"/>
    </row>
    <row r="15" spans="1:8">
      <c r="A15" s="76">
        <v>39661</v>
      </c>
      <c r="B15" s="74">
        <f t="shared" si="1"/>
        <v>2242.1557598976387</v>
      </c>
      <c r="C15" s="75">
        <v>0.13</v>
      </c>
      <c r="D15" s="74">
        <f t="shared" si="0"/>
        <v>-2242.1557598976387</v>
      </c>
      <c r="E15" s="98">
        <v>0</v>
      </c>
      <c r="F15" s="67"/>
      <c r="G15" s="82">
        <f t="shared" si="2"/>
        <v>209210.37975044889</v>
      </c>
      <c r="H15" s="77"/>
    </row>
    <row r="16" spans="1:8">
      <c r="A16" s="76">
        <v>39692</v>
      </c>
      <c r="B16" s="74">
        <f t="shared" si="1"/>
        <v>2266.4457806298628</v>
      </c>
      <c r="C16" s="75">
        <v>0.13</v>
      </c>
      <c r="D16" s="74">
        <f t="shared" si="0"/>
        <v>-2266.4457806298628</v>
      </c>
      <c r="E16" s="98">
        <v>0</v>
      </c>
      <c r="F16" s="67"/>
      <c r="G16" s="82">
        <f t="shared" si="2"/>
        <v>211476.82553107876</v>
      </c>
      <c r="H16" s="77"/>
    </row>
    <row r="17" spans="1:12">
      <c r="A17" s="76">
        <v>39722</v>
      </c>
      <c r="B17" s="74">
        <f t="shared" si="1"/>
        <v>2290.9989432533534</v>
      </c>
      <c r="C17" s="75">
        <v>0.13</v>
      </c>
      <c r="D17" s="74">
        <f t="shared" si="0"/>
        <v>-2290.9989432533534</v>
      </c>
      <c r="E17" s="98">
        <v>0</v>
      </c>
      <c r="F17" s="67"/>
      <c r="G17" s="82">
        <f t="shared" si="2"/>
        <v>213767.82447433213</v>
      </c>
      <c r="H17" s="77"/>
    </row>
    <row r="18" spans="1:12">
      <c r="A18" s="76">
        <v>39753</v>
      </c>
      <c r="B18" s="74">
        <f t="shared" si="1"/>
        <v>2315.8180984719315</v>
      </c>
      <c r="C18" s="75">
        <v>0.13</v>
      </c>
      <c r="D18" s="74">
        <f t="shared" si="0"/>
        <v>-2315.8180984719315</v>
      </c>
      <c r="E18" s="98">
        <v>0</v>
      </c>
      <c r="F18" s="67"/>
      <c r="G18" s="82">
        <f t="shared" si="2"/>
        <v>216083.64257280406</v>
      </c>
      <c r="H18" s="77"/>
    </row>
    <row r="19" spans="1:12">
      <c r="A19" s="76">
        <v>39783</v>
      </c>
      <c r="B19" s="74">
        <f t="shared" si="1"/>
        <v>2340.9061278720442</v>
      </c>
      <c r="C19" s="75">
        <v>0.13</v>
      </c>
      <c r="D19" s="74">
        <f t="shared" si="0"/>
        <v>-2340.9061278720442</v>
      </c>
      <c r="E19" s="98">
        <v>0</v>
      </c>
      <c r="F19" s="67"/>
      <c r="G19" s="82">
        <f t="shared" si="2"/>
        <v>218424.5487006761</v>
      </c>
      <c r="H19" s="77"/>
    </row>
    <row r="20" spans="1:12">
      <c r="A20" s="76">
        <v>39814</v>
      </c>
      <c r="B20" s="74">
        <f t="shared" si="1"/>
        <v>2366.2659442573245</v>
      </c>
      <c r="C20" s="75">
        <v>0.13</v>
      </c>
      <c r="D20" s="74">
        <f t="shared" si="0"/>
        <v>-2366.2659442573245</v>
      </c>
      <c r="E20" s="98">
        <v>0</v>
      </c>
      <c r="F20" s="67"/>
      <c r="G20" s="82">
        <f t="shared" si="2"/>
        <v>220790.81464493342</v>
      </c>
      <c r="H20" s="77"/>
    </row>
    <row r="21" spans="1:12" s="73" customFormat="1">
      <c r="A21" s="70">
        <v>39845</v>
      </c>
      <c r="B21" s="71">
        <f>ROUND(G20*C8/12,0)</f>
        <v>2392</v>
      </c>
      <c r="C21" s="72">
        <v>0.13</v>
      </c>
      <c r="D21" s="71">
        <f t="shared" si="0"/>
        <v>1248</v>
      </c>
      <c r="E21" s="99">
        <v>3640</v>
      </c>
      <c r="F21" s="99"/>
      <c r="G21" s="71">
        <f>+G20+B21-E21</f>
        <v>219542.81464493342</v>
      </c>
      <c r="H21" s="78"/>
      <c r="L21" s="73">
        <v>2102</v>
      </c>
    </row>
    <row r="22" spans="1:12" s="73" customFormat="1">
      <c r="A22" s="70">
        <v>39873</v>
      </c>
      <c r="B22" s="71">
        <f>ROUND(G21*C21/12,0)</f>
        <v>2378</v>
      </c>
      <c r="C22" s="72">
        <v>0.13</v>
      </c>
      <c r="D22" s="71">
        <f t="shared" si="0"/>
        <v>1262</v>
      </c>
      <c r="E22" s="99">
        <v>3640</v>
      </c>
      <c r="F22" s="99"/>
      <c r="G22" s="71">
        <f>+G21+B22-E22</f>
        <v>218280.81464493342</v>
      </c>
      <c r="H22" s="78"/>
      <c r="L22" s="73">
        <v>2375</v>
      </c>
    </row>
    <row r="23" spans="1:12" s="73" customFormat="1">
      <c r="A23" s="70">
        <v>39904</v>
      </c>
      <c r="B23" s="71">
        <f>ROUND(G22*C23/12,0)</f>
        <v>2456</v>
      </c>
      <c r="C23" s="79">
        <v>0.13500000000000001</v>
      </c>
      <c r="D23" s="71">
        <f t="shared" si="0"/>
        <v>1184</v>
      </c>
      <c r="E23" s="99">
        <v>3640</v>
      </c>
      <c r="F23" s="99"/>
      <c r="G23" s="71">
        <f>+G22+B23-E23</f>
        <v>217096.81464493342</v>
      </c>
      <c r="H23" s="78"/>
      <c r="L23" s="73">
        <v>2452</v>
      </c>
    </row>
    <row r="24" spans="1:12" s="73" customFormat="1">
      <c r="A24" s="70">
        <v>39934</v>
      </c>
      <c r="B24" s="71">
        <f t="shared" ref="B24:B42" si="3">ROUND(G23*C24/12,0)</f>
        <v>2442</v>
      </c>
      <c r="C24" s="79">
        <v>0.13500000000000001</v>
      </c>
      <c r="D24" s="71">
        <f t="shared" si="0"/>
        <v>1198</v>
      </c>
      <c r="E24" s="99">
        <v>3640</v>
      </c>
      <c r="F24" s="99"/>
      <c r="G24" s="71">
        <f t="shared" ref="G24:G42" si="4">+G23+B24-E24</f>
        <v>215898.81464493342</v>
      </c>
      <c r="H24" s="73">
        <f>+G22*13.5%</f>
        <v>29467.909977066014</v>
      </c>
      <c r="L24" s="73">
        <v>2439</v>
      </c>
    </row>
    <row r="25" spans="1:12" s="73" customFormat="1">
      <c r="A25" s="70">
        <v>39965</v>
      </c>
      <c r="B25" s="71">
        <f t="shared" si="3"/>
        <v>2429</v>
      </c>
      <c r="C25" s="79">
        <v>0.13500000000000001</v>
      </c>
      <c r="D25" s="71">
        <f t="shared" si="0"/>
        <v>1211</v>
      </c>
      <c r="E25" s="99">
        <v>3640</v>
      </c>
      <c r="F25" s="99"/>
      <c r="G25" s="71">
        <f t="shared" si="4"/>
        <v>214687.81464493342</v>
      </c>
      <c r="H25" s="73">
        <f>+H24/12</f>
        <v>2455.659164755501</v>
      </c>
      <c r="L25" s="73">
        <v>2425</v>
      </c>
    </row>
    <row r="26" spans="1:12">
      <c r="A26" s="76">
        <v>39995</v>
      </c>
      <c r="B26" s="74">
        <f t="shared" si="3"/>
        <v>2415</v>
      </c>
      <c r="C26" s="80">
        <v>0.13500000000000001</v>
      </c>
      <c r="D26" s="74">
        <f t="shared" si="0"/>
        <v>-2415</v>
      </c>
      <c r="E26" s="67">
        <v>0</v>
      </c>
      <c r="F26" s="67"/>
      <c r="G26" s="82">
        <f t="shared" si="4"/>
        <v>217102.81464493342</v>
      </c>
      <c r="L26" s="65">
        <v>2412</v>
      </c>
    </row>
    <row r="27" spans="1:12">
      <c r="A27" s="76">
        <v>40026</v>
      </c>
      <c r="B27" s="74">
        <f t="shared" si="3"/>
        <v>2442</v>
      </c>
      <c r="C27" s="80">
        <v>0.13500000000000001</v>
      </c>
      <c r="D27" s="74">
        <f t="shared" si="0"/>
        <v>-2442</v>
      </c>
      <c r="E27" s="67">
        <v>0</v>
      </c>
      <c r="F27" s="67"/>
      <c r="G27" s="82">
        <f t="shared" si="4"/>
        <v>219544.81464493342</v>
      </c>
      <c r="L27" s="65">
        <v>2439</v>
      </c>
    </row>
    <row r="28" spans="1:12" s="73" customFormat="1">
      <c r="A28" s="70">
        <v>40057</v>
      </c>
      <c r="B28" s="74">
        <f t="shared" si="3"/>
        <v>2470</v>
      </c>
      <c r="C28" s="80">
        <v>0.13500000000000001</v>
      </c>
      <c r="D28" s="74">
        <f t="shared" si="0"/>
        <v>-1534</v>
      </c>
      <c r="E28" s="99">
        <v>936</v>
      </c>
      <c r="F28" s="99"/>
      <c r="G28" s="71">
        <f t="shared" si="4"/>
        <v>221078.81464493342</v>
      </c>
      <c r="L28" s="73">
        <v>2466</v>
      </c>
    </row>
    <row r="29" spans="1:12" ht="15">
      <c r="A29" s="76">
        <v>40087</v>
      </c>
      <c r="B29" s="74">
        <f t="shared" si="3"/>
        <v>2487</v>
      </c>
      <c r="C29" s="80">
        <v>0.13500000000000001</v>
      </c>
      <c r="D29" s="74">
        <f t="shared" si="0"/>
        <v>-2487</v>
      </c>
      <c r="E29" s="67">
        <v>0</v>
      </c>
      <c r="F29" s="67"/>
      <c r="G29" s="82">
        <f t="shared" si="4"/>
        <v>223565.81464493342</v>
      </c>
      <c r="H29" s="81" t="s">
        <v>48</v>
      </c>
      <c r="L29" s="65">
        <v>2484</v>
      </c>
    </row>
    <row r="30" spans="1:12">
      <c r="A30" s="76">
        <v>40118</v>
      </c>
      <c r="B30" s="74">
        <f t="shared" si="3"/>
        <v>2515</v>
      </c>
      <c r="C30" s="80">
        <v>0.13500000000000001</v>
      </c>
      <c r="D30" s="74">
        <f t="shared" si="0"/>
        <v>-2515</v>
      </c>
      <c r="E30" s="67">
        <v>0</v>
      </c>
      <c r="F30" s="67"/>
      <c r="G30" s="82">
        <f t="shared" si="4"/>
        <v>226080.81464493342</v>
      </c>
      <c r="L30" s="65">
        <v>2512</v>
      </c>
    </row>
    <row r="31" spans="1:12">
      <c r="A31" s="76">
        <v>40148</v>
      </c>
      <c r="B31" s="74">
        <f t="shared" si="3"/>
        <v>2543</v>
      </c>
      <c r="C31" s="80">
        <v>0.13500000000000001</v>
      </c>
      <c r="D31" s="74">
        <f t="shared" si="0"/>
        <v>-2543</v>
      </c>
      <c r="E31" s="67">
        <v>0</v>
      </c>
      <c r="F31" s="67"/>
      <c r="G31" s="82">
        <f t="shared" si="4"/>
        <v>228623.81464493342</v>
      </c>
      <c r="L31" s="65">
        <v>2540</v>
      </c>
    </row>
    <row r="32" spans="1:12">
      <c r="A32" s="76">
        <v>40179</v>
      </c>
      <c r="B32" s="74">
        <f t="shared" si="3"/>
        <v>2572</v>
      </c>
      <c r="C32" s="80">
        <v>0.13500000000000001</v>
      </c>
      <c r="D32" s="74">
        <f t="shared" si="0"/>
        <v>-2572</v>
      </c>
      <c r="E32" s="67">
        <v>0</v>
      </c>
      <c r="F32" s="67"/>
      <c r="G32" s="82">
        <f t="shared" si="4"/>
        <v>231195.81464493342</v>
      </c>
      <c r="L32" s="65">
        <v>2568</v>
      </c>
    </row>
    <row r="33" spans="1:12">
      <c r="A33" s="76">
        <v>40210</v>
      </c>
      <c r="B33" s="74">
        <f t="shared" si="3"/>
        <v>2601</v>
      </c>
      <c r="C33" s="80">
        <v>0.13500000000000001</v>
      </c>
      <c r="D33" s="74">
        <f t="shared" si="0"/>
        <v>-2601</v>
      </c>
      <c r="E33" s="67">
        <v>0</v>
      </c>
      <c r="F33" s="67"/>
      <c r="G33" s="82">
        <f t="shared" si="4"/>
        <v>233796.81464493342</v>
      </c>
      <c r="L33" s="65">
        <v>2597</v>
      </c>
    </row>
    <row r="34" spans="1:12">
      <c r="A34" s="70">
        <v>40238</v>
      </c>
      <c r="B34" s="74">
        <f t="shared" si="3"/>
        <v>2630</v>
      </c>
      <c r="C34" s="79">
        <v>0.13500000000000001</v>
      </c>
      <c r="D34" s="71">
        <f t="shared" si="0"/>
        <v>-2630</v>
      </c>
      <c r="E34" s="99">
        <v>0</v>
      </c>
      <c r="F34" s="99"/>
      <c r="G34" s="71">
        <f t="shared" si="4"/>
        <v>236426.81464493342</v>
      </c>
      <c r="L34" s="65">
        <v>2626</v>
      </c>
    </row>
    <row r="35" spans="1:12">
      <c r="A35" s="76">
        <v>40269</v>
      </c>
      <c r="B35" s="74">
        <f t="shared" si="3"/>
        <v>2660</v>
      </c>
      <c r="C35" s="80">
        <v>0.13500000000000001</v>
      </c>
      <c r="D35" s="74">
        <f t="shared" si="0"/>
        <v>-2660</v>
      </c>
      <c r="E35" s="67">
        <v>0</v>
      </c>
      <c r="F35" s="67"/>
      <c r="G35" s="82">
        <f t="shared" si="4"/>
        <v>239086.81464493342</v>
      </c>
      <c r="L35" s="65">
        <v>2656</v>
      </c>
    </row>
    <row r="36" spans="1:12">
      <c r="A36" s="76">
        <v>40299</v>
      </c>
      <c r="B36" s="74">
        <f t="shared" si="3"/>
        <v>2690</v>
      </c>
      <c r="C36" s="80">
        <v>0.13500000000000001</v>
      </c>
      <c r="D36" s="74">
        <f t="shared" si="0"/>
        <v>-2690</v>
      </c>
      <c r="E36" s="67">
        <v>0</v>
      </c>
      <c r="F36" s="67"/>
      <c r="G36" s="82">
        <f t="shared" si="4"/>
        <v>241776.81464493342</v>
      </c>
      <c r="L36" s="65">
        <v>2686</v>
      </c>
    </row>
    <row r="37" spans="1:12">
      <c r="A37" s="76">
        <v>40330</v>
      </c>
      <c r="B37" s="74">
        <f t="shared" si="3"/>
        <v>2720</v>
      </c>
      <c r="C37" s="80">
        <v>0.13500000000000001</v>
      </c>
      <c r="D37" s="74">
        <f t="shared" si="0"/>
        <v>-2720</v>
      </c>
      <c r="E37" s="67">
        <v>0</v>
      </c>
      <c r="F37" s="67"/>
      <c r="G37" s="82">
        <f t="shared" si="4"/>
        <v>244496.81464493342</v>
      </c>
      <c r="L37" s="65">
        <v>2716</v>
      </c>
    </row>
    <row r="38" spans="1:12">
      <c r="A38" s="76">
        <v>40360</v>
      </c>
      <c r="B38" s="74">
        <f t="shared" si="3"/>
        <v>2751</v>
      </c>
      <c r="C38" s="80">
        <v>0.13500000000000001</v>
      </c>
      <c r="D38" s="74">
        <f t="shared" si="0"/>
        <v>-2751</v>
      </c>
      <c r="E38" s="67">
        <v>0</v>
      </c>
      <c r="F38" s="67"/>
      <c r="G38" s="82">
        <f t="shared" si="4"/>
        <v>247247.81464493342</v>
      </c>
      <c r="L38" s="65">
        <v>2747</v>
      </c>
    </row>
    <row r="39" spans="1:12">
      <c r="A39" s="76">
        <v>40391</v>
      </c>
      <c r="B39" s="74">
        <f t="shared" si="3"/>
        <v>2782</v>
      </c>
      <c r="C39" s="80">
        <v>0.13500000000000001</v>
      </c>
      <c r="D39" s="74">
        <f t="shared" si="0"/>
        <v>-2782</v>
      </c>
      <c r="E39" s="67">
        <v>0</v>
      </c>
      <c r="F39" s="67"/>
      <c r="G39" s="82">
        <f t="shared" si="4"/>
        <v>250029.81464493342</v>
      </c>
      <c r="L39" s="65">
        <v>2778</v>
      </c>
    </row>
    <row r="40" spans="1:12" s="73" customFormat="1">
      <c r="A40" s="70">
        <v>40422</v>
      </c>
      <c r="B40" s="74">
        <f t="shared" si="3"/>
        <v>2813</v>
      </c>
      <c r="C40" s="80">
        <v>0.13500000000000001</v>
      </c>
      <c r="D40" s="71">
        <f t="shared" si="0"/>
        <v>-1518</v>
      </c>
      <c r="E40" s="99">
        <v>1295</v>
      </c>
      <c r="F40" s="99"/>
      <c r="G40" s="71">
        <f t="shared" si="4"/>
        <v>251547.81464493342</v>
      </c>
      <c r="L40" s="73">
        <v>2809</v>
      </c>
    </row>
    <row r="41" spans="1:12" s="73" customFormat="1">
      <c r="A41" s="70">
        <v>40452</v>
      </c>
      <c r="B41" s="74">
        <f t="shared" si="3"/>
        <v>2830</v>
      </c>
      <c r="C41" s="79">
        <v>0.13500000000000001</v>
      </c>
      <c r="D41" s="71">
        <f t="shared" si="0"/>
        <v>810</v>
      </c>
      <c r="E41" s="99">
        <v>3640</v>
      </c>
      <c r="F41" s="99"/>
      <c r="G41" s="71">
        <f t="shared" si="4"/>
        <v>250737.81464493342</v>
      </c>
      <c r="L41" s="73">
        <v>2826</v>
      </c>
    </row>
    <row r="42" spans="1:12">
      <c r="A42" s="76">
        <v>40483</v>
      </c>
      <c r="B42" s="74">
        <f t="shared" si="3"/>
        <v>2821</v>
      </c>
      <c r="C42" s="80">
        <v>0.13500000000000001</v>
      </c>
      <c r="D42" s="82">
        <f t="shared" si="0"/>
        <v>-2821</v>
      </c>
      <c r="E42" s="67">
        <v>0</v>
      </c>
      <c r="F42" s="67"/>
      <c r="G42" s="82">
        <f t="shared" si="4"/>
        <v>253558.81464493342</v>
      </c>
      <c r="L42" s="65">
        <v>2817</v>
      </c>
    </row>
    <row r="43" spans="1:12">
      <c r="A43" s="76" t="s">
        <v>50</v>
      </c>
      <c r="B43" s="67"/>
      <c r="C43" s="67"/>
      <c r="D43" s="82">
        <f t="shared" si="0"/>
        <v>0</v>
      </c>
      <c r="E43" s="67">
        <v>0</v>
      </c>
      <c r="F43" s="67">
        <v>10000</v>
      </c>
      <c r="G43" s="82">
        <f>+G42+B43-E43+F43</f>
        <v>263558.81464493345</v>
      </c>
    </row>
    <row r="44" spans="1:12" s="73" customFormat="1">
      <c r="A44" s="70">
        <v>40483</v>
      </c>
      <c r="B44" s="71">
        <f t="shared" ref="B44" si="5">ROUND(G42*C44/12,0)</f>
        <v>2853</v>
      </c>
      <c r="C44" s="79">
        <v>0.13500000000000001</v>
      </c>
      <c r="D44" s="71">
        <f t="shared" si="0"/>
        <v>787</v>
      </c>
      <c r="E44" s="99">
        <v>3640</v>
      </c>
      <c r="F44" s="99"/>
      <c r="G44" s="71">
        <f t="shared" ref="G44:G67" si="6">+G43+B44-E44+F44</f>
        <v>262771.81464493345</v>
      </c>
      <c r="H44" s="73" t="s">
        <v>49</v>
      </c>
    </row>
    <row r="45" spans="1:12" s="73" customFormat="1">
      <c r="A45" s="70">
        <v>40513</v>
      </c>
      <c r="B45" s="71">
        <f>ROUND(G44*C45/12,0)</f>
        <v>2956</v>
      </c>
      <c r="C45" s="79">
        <v>0.13500000000000001</v>
      </c>
      <c r="D45" s="71">
        <f t="shared" si="0"/>
        <v>684</v>
      </c>
      <c r="E45" s="99">
        <v>3640</v>
      </c>
      <c r="F45" s="99"/>
      <c r="G45" s="71">
        <f t="shared" si="6"/>
        <v>262087.81464493345</v>
      </c>
    </row>
    <row r="46" spans="1:12" s="73" customFormat="1">
      <c r="A46" s="70">
        <v>40544</v>
      </c>
      <c r="B46" s="71">
        <f t="shared" ref="B46" si="7">ROUND(G45*C46/12,0)</f>
        <v>2948</v>
      </c>
      <c r="C46" s="79">
        <v>0.13500000000000001</v>
      </c>
      <c r="D46" s="71">
        <f t="shared" si="0"/>
        <v>692</v>
      </c>
      <c r="E46" s="99">
        <v>3640</v>
      </c>
      <c r="F46" s="99"/>
      <c r="G46" s="71">
        <f t="shared" si="6"/>
        <v>261395.81464493345</v>
      </c>
    </row>
    <row r="47" spans="1:12" s="73" customFormat="1">
      <c r="A47" s="70">
        <v>40575</v>
      </c>
      <c r="B47" s="71">
        <f>ROUND(G46*C47/12,0)+14</f>
        <v>2955</v>
      </c>
      <c r="C47" s="79">
        <v>0.13500000000000001</v>
      </c>
      <c r="D47" s="71">
        <f t="shared" si="0"/>
        <v>685</v>
      </c>
      <c r="E47" s="99">
        <v>3640</v>
      </c>
      <c r="F47" s="99"/>
      <c r="G47" s="71">
        <f t="shared" si="6"/>
        <v>260710.81464493345</v>
      </c>
    </row>
    <row r="48" spans="1:12" s="73" customFormat="1">
      <c r="A48" s="70">
        <v>40603</v>
      </c>
      <c r="B48" s="71">
        <f>ROUND(G47*C48/12,0)+15</f>
        <v>2948</v>
      </c>
      <c r="C48" s="79">
        <v>0.13500000000000001</v>
      </c>
      <c r="D48" s="71">
        <f t="shared" si="0"/>
        <v>692</v>
      </c>
      <c r="E48" s="99">
        <v>3640</v>
      </c>
      <c r="F48" s="99"/>
      <c r="G48" s="71">
        <f t="shared" si="6"/>
        <v>260018.81464493345</v>
      </c>
      <c r="H48" s="73">
        <f>+G47*13%</f>
        <v>33892.405903841347</v>
      </c>
      <c r="I48" s="73">
        <f>+G47*13.5%</f>
        <v>35195.959977066021</v>
      </c>
      <c r="J48" s="73">
        <f>+G48*14%</f>
        <v>36402.634050290682</v>
      </c>
    </row>
    <row r="49" spans="1:10" s="73" customFormat="1">
      <c r="A49" s="70">
        <v>40634</v>
      </c>
      <c r="B49" s="71">
        <f>ROUND(G48*C49/12,0)+15</f>
        <v>2940</v>
      </c>
      <c r="C49" s="79">
        <v>0.13500000000000001</v>
      </c>
      <c r="D49" s="71">
        <f t="shared" si="0"/>
        <v>700</v>
      </c>
      <c r="E49" s="99">
        <v>3640</v>
      </c>
      <c r="F49" s="99"/>
      <c r="G49" s="71">
        <f t="shared" si="6"/>
        <v>259318.81464493345</v>
      </c>
      <c r="H49" s="73">
        <f>+H48/12</f>
        <v>2824.3671586534456</v>
      </c>
      <c r="I49" s="73">
        <f>+I48/12</f>
        <v>2932.9966647555016</v>
      </c>
      <c r="J49" s="73">
        <f>+J48/12</f>
        <v>3033.5528375242234</v>
      </c>
    </row>
    <row r="50" spans="1:10" s="73" customFormat="1">
      <c r="A50" s="70">
        <v>40664</v>
      </c>
      <c r="B50" s="71">
        <f>ROUND(G49*C50/12,0)</f>
        <v>2917</v>
      </c>
      <c r="C50" s="79">
        <v>0.13500000000000001</v>
      </c>
      <c r="D50" s="71">
        <f t="shared" si="0"/>
        <v>723</v>
      </c>
      <c r="E50" s="99">
        <v>3640</v>
      </c>
      <c r="F50" s="99"/>
      <c r="G50" s="71">
        <f t="shared" si="6"/>
        <v>258595.81464493345</v>
      </c>
      <c r="H50" s="73">
        <f>2117-2132</f>
        <v>-15</v>
      </c>
    </row>
    <row r="51" spans="1:10" s="73" customFormat="1">
      <c r="A51" s="70">
        <v>40695</v>
      </c>
      <c r="B51" s="71">
        <f t="shared" ref="B51:B56" si="8">ROUND(G50*C51/12,0)</f>
        <v>2909</v>
      </c>
      <c r="C51" s="79">
        <v>0.13500000000000001</v>
      </c>
      <c r="D51" s="71">
        <f t="shared" si="0"/>
        <v>731</v>
      </c>
      <c r="E51" s="99">
        <v>3640</v>
      </c>
      <c r="F51" s="99"/>
      <c r="G51" s="71">
        <f t="shared" si="6"/>
        <v>257864.81464493345</v>
      </c>
    </row>
    <row r="52" spans="1:10" s="73" customFormat="1">
      <c r="A52" s="70">
        <v>40725</v>
      </c>
      <c r="B52" s="71">
        <f t="shared" si="8"/>
        <v>2901</v>
      </c>
      <c r="C52" s="79">
        <v>0.13500000000000001</v>
      </c>
      <c r="D52" s="71">
        <f t="shared" si="0"/>
        <v>739</v>
      </c>
      <c r="E52" s="99">
        <v>3640</v>
      </c>
      <c r="F52" s="99"/>
      <c r="G52" s="71">
        <f t="shared" si="6"/>
        <v>257125.81464493345</v>
      </c>
    </row>
    <row r="53" spans="1:10" s="73" customFormat="1">
      <c r="A53" s="70">
        <v>40756</v>
      </c>
      <c r="B53" s="71">
        <f t="shared" si="8"/>
        <v>2893</v>
      </c>
      <c r="C53" s="79">
        <v>0.13500000000000001</v>
      </c>
      <c r="D53" s="71">
        <f t="shared" si="0"/>
        <v>747</v>
      </c>
      <c r="E53" s="99">
        <v>3640</v>
      </c>
      <c r="F53" s="99"/>
      <c r="G53" s="71">
        <f t="shared" si="6"/>
        <v>256378.81464493345</v>
      </c>
    </row>
    <row r="54" spans="1:10" s="73" customFormat="1">
      <c r="A54" s="70">
        <v>40787</v>
      </c>
      <c r="B54" s="71">
        <f t="shared" si="8"/>
        <v>2884</v>
      </c>
      <c r="C54" s="79">
        <v>0.13500000000000001</v>
      </c>
      <c r="D54" s="71">
        <f t="shared" si="0"/>
        <v>756</v>
      </c>
      <c r="E54" s="99">
        <v>3640</v>
      </c>
      <c r="F54" s="99"/>
      <c r="G54" s="71">
        <f t="shared" si="6"/>
        <v>255622.81464493345</v>
      </c>
    </row>
    <row r="55" spans="1:10" s="73" customFormat="1">
      <c r="A55" s="70">
        <v>40817</v>
      </c>
      <c r="B55" s="71">
        <f t="shared" si="8"/>
        <v>2876</v>
      </c>
      <c r="C55" s="79">
        <v>0.13500000000000001</v>
      </c>
      <c r="D55" s="71">
        <f t="shared" si="0"/>
        <v>764</v>
      </c>
      <c r="E55" s="99">
        <v>3640</v>
      </c>
      <c r="F55" s="99"/>
      <c r="G55" s="71">
        <f t="shared" si="6"/>
        <v>254858.81464493345</v>
      </c>
    </row>
    <row r="56" spans="1:10" s="73" customFormat="1">
      <c r="A56" s="70">
        <v>40848</v>
      </c>
      <c r="B56" s="71">
        <f t="shared" si="8"/>
        <v>2867</v>
      </c>
      <c r="C56" s="79">
        <v>0.13500000000000001</v>
      </c>
      <c r="D56" s="71">
        <f t="shared" si="0"/>
        <v>773</v>
      </c>
      <c r="E56" s="99">
        <v>3640</v>
      </c>
      <c r="F56" s="99"/>
      <c r="G56" s="71">
        <f t="shared" si="6"/>
        <v>254085.81464493345</v>
      </c>
    </row>
    <row r="57" spans="1:10">
      <c r="A57" s="76" t="s">
        <v>51</v>
      </c>
      <c r="B57" s="74"/>
      <c r="C57" s="80"/>
      <c r="D57" s="74"/>
      <c r="E57" s="96"/>
      <c r="F57" s="96">
        <v>10000</v>
      </c>
      <c r="G57" s="74">
        <f>+G56+F57</f>
        <v>264085.81464493345</v>
      </c>
      <c r="H57" s="77"/>
    </row>
    <row r="58" spans="1:10" s="73" customFormat="1">
      <c r="A58" s="70">
        <v>40878</v>
      </c>
      <c r="B58" s="71">
        <f>ROUND(G57*C58/12,0)</f>
        <v>2971</v>
      </c>
      <c r="C58" s="79">
        <v>0.13500000000000001</v>
      </c>
      <c r="D58" s="71">
        <f t="shared" si="0"/>
        <v>679</v>
      </c>
      <c r="E58" s="99">
        <v>3650</v>
      </c>
      <c r="F58" s="99"/>
      <c r="G58" s="71">
        <f t="shared" si="6"/>
        <v>263406.81464493345</v>
      </c>
      <c r="H58" s="78">
        <f>+G57-1562</f>
        <v>262523.81464493345</v>
      </c>
      <c r="I58" s="73">
        <f>1552+2088</f>
        <v>3640</v>
      </c>
    </row>
    <row r="59" spans="1:10">
      <c r="A59" s="76">
        <v>40909</v>
      </c>
      <c r="B59" s="71">
        <f t="shared" ref="B59:B61" si="9">ROUND(G58*C59/12,0)</f>
        <v>2963</v>
      </c>
      <c r="C59" s="79">
        <v>0.13500000000000001</v>
      </c>
      <c r="D59" s="71">
        <f t="shared" si="0"/>
        <v>-2963</v>
      </c>
      <c r="E59" s="96">
        <v>0</v>
      </c>
      <c r="F59" s="96"/>
      <c r="G59" s="74">
        <f t="shared" si="6"/>
        <v>266369.81464493345</v>
      </c>
    </row>
    <row r="60" spans="1:10">
      <c r="A60" s="76">
        <v>40940</v>
      </c>
      <c r="B60" s="71">
        <f t="shared" si="9"/>
        <v>2997</v>
      </c>
      <c r="C60" s="79">
        <v>0.13500000000000001</v>
      </c>
      <c r="D60" s="71">
        <f t="shared" si="0"/>
        <v>-2997</v>
      </c>
      <c r="E60" s="96">
        <v>0</v>
      </c>
      <c r="F60" s="96"/>
      <c r="G60" s="74">
        <f t="shared" si="6"/>
        <v>269366.81464493345</v>
      </c>
    </row>
    <row r="61" spans="1:10">
      <c r="A61" s="70">
        <v>40969</v>
      </c>
      <c r="B61" s="71">
        <f t="shared" si="9"/>
        <v>3030</v>
      </c>
      <c r="C61" s="79">
        <v>0.13500000000000001</v>
      </c>
      <c r="D61" s="71">
        <f t="shared" si="0"/>
        <v>-3030</v>
      </c>
      <c r="E61" s="99">
        <v>0</v>
      </c>
      <c r="F61" s="99"/>
      <c r="G61" s="71">
        <f t="shared" si="6"/>
        <v>272396.81464493345</v>
      </c>
    </row>
    <row r="62" spans="1:10">
      <c r="A62" s="76">
        <v>41000</v>
      </c>
      <c r="B62" s="74">
        <f>ROUND(G61*C62/12,0)</f>
        <v>3064</v>
      </c>
      <c r="C62" s="80">
        <v>0.13500000000000001</v>
      </c>
      <c r="D62" s="74">
        <f t="shared" si="0"/>
        <v>-3064</v>
      </c>
      <c r="E62" s="96">
        <v>0</v>
      </c>
      <c r="F62" s="96"/>
      <c r="G62" s="74">
        <f t="shared" si="6"/>
        <v>275460.81464493345</v>
      </c>
    </row>
    <row r="63" spans="1:10">
      <c r="A63" s="76">
        <v>41030</v>
      </c>
      <c r="B63" s="74">
        <f t="shared" ref="B63:B67" si="10">ROUND(G62*C63/12,0)</f>
        <v>3099</v>
      </c>
      <c r="C63" s="80">
        <v>0.13500000000000001</v>
      </c>
      <c r="D63" s="74">
        <f t="shared" si="0"/>
        <v>-3099</v>
      </c>
      <c r="E63" s="96">
        <v>0</v>
      </c>
      <c r="F63" s="96"/>
      <c r="G63" s="74">
        <f t="shared" si="6"/>
        <v>278559.81464493345</v>
      </c>
    </row>
    <row r="64" spans="1:10">
      <c r="A64" s="76">
        <v>41061</v>
      </c>
      <c r="B64" s="74">
        <f t="shared" si="10"/>
        <v>3134</v>
      </c>
      <c r="C64" s="80">
        <v>0.13500000000000001</v>
      </c>
      <c r="D64" s="74">
        <f t="shared" si="0"/>
        <v>-3134</v>
      </c>
      <c r="E64" s="96">
        <v>0</v>
      </c>
      <c r="F64" s="96"/>
      <c r="G64" s="74">
        <f t="shared" si="6"/>
        <v>281693.81464493345</v>
      </c>
    </row>
    <row r="65" spans="1:8">
      <c r="A65" s="76">
        <v>41091</v>
      </c>
      <c r="B65" s="74">
        <f t="shared" si="10"/>
        <v>3169</v>
      </c>
      <c r="C65" s="80">
        <v>0.13500000000000001</v>
      </c>
      <c r="D65" s="74">
        <f t="shared" si="0"/>
        <v>-3169</v>
      </c>
      <c r="E65" s="96">
        <v>0</v>
      </c>
      <c r="F65" s="96"/>
      <c r="G65" s="74">
        <f t="shared" si="6"/>
        <v>284862.81464493345</v>
      </c>
    </row>
    <row r="66" spans="1:8">
      <c r="A66" s="76">
        <v>41122</v>
      </c>
      <c r="B66" s="74">
        <f t="shared" si="10"/>
        <v>3205</v>
      </c>
      <c r="C66" s="80">
        <v>0.13500000000000001</v>
      </c>
      <c r="D66" s="74">
        <f t="shared" si="0"/>
        <v>-3205</v>
      </c>
      <c r="E66" s="96">
        <v>0</v>
      </c>
      <c r="F66" s="96"/>
      <c r="G66" s="74">
        <f t="shared" si="6"/>
        <v>288067.81464493345</v>
      </c>
    </row>
    <row r="67" spans="1:8" s="73" customFormat="1">
      <c r="A67" s="70">
        <v>41153</v>
      </c>
      <c r="B67" s="71">
        <f t="shared" si="10"/>
        <v>3241</v>
      </c>
      <c r="C67" s="79">
        <v>0.13500000000000001</v>
      </c>
      <c r="D67" s="71">
        <f t="shared" si="0"/>
        <v>-1338</v>
      </c>
      <c r="E67" s="99">
        <v>1903</v>
      </c>
      <c r="F67" s="99"/>
      <c r="G67" s="71">
        <f t="shared" si="6"/>
        <v>289405.81464493345</v>
      </c>
      <c r="H67" s="73" t="s">
        <v>48</v>
      </c>
    </row>
    <row r="68" spans="1:8">
      <c r="A68" s="76"/>
      <c r="B68" s="74"/>
      <c r="C68" s="80"/>
      <c r="D68" s="74"/>
      <c r="E68" s="96"/>
      <c r="F68" s="96">
        <v>10000</v>
      </c>
      <c r="G68" s="74">
        <f>+G67+F68</f>
        <v>299405.81464493345</v>
      </c>
    </row>
    <row r="69" spans="1:8">
      <c r="A69" s="76">
        <v>41183</v>
      </c>
      <c r="B69" s="74">
        <f t="shared" ref="B69:B87" si="11">ROUND(G68*C69/12,0)</f>
        <v>3368</v>
      </c>
      <c r="C69" s="80">
        <v>0.13500000000000001</v>
      </c>
      <c r="D69" s="74">
        <f t="shared" ref="D69:D87" si="12">E69-B69</f>
        <v>-3368</v>
      </c>
      <c r="E69" s="96">
        <v>0</v>
      </c>
      <c r="F69" s="96"/>
      <c r="G69" s="74">
        <f t="shared" ref="G69:G87" si="13">+G68+B69-E69+F69</f>
        <v>302773.81464493345</v>
      </c>
    </row>
    <row r="70" spans="1:8">
      <c r="A70" s="76">
        <v>41214</v>
      </c>
      <c r="B70" s="74">
        <f t="shared" si="11"/>
        <v>3406</v>
      </c>
      <c r="C70" s="80">
        <v>0.13500000000000001</v>
      </c>
      <c r="D70" s="74">
        <f t="shared" si="12"/>
        <v>-3406</v>
      </c>
      <c r="E70" s="96">
        <v>0</v>
      </c>
      <c r="F70" s="96"/>
      <c r="G70" s="74">
        <f t="shared" si="13"/>
        <v>306179.81464493345</v>
      </c>
    </row>
    <row r="71" spans="1:8" s="73" customFormat="1">
      <c r="A71" s="70">
        <v>41244</v>
      </c>
      <c r="B71" s="74">
        <f t="shared" si="11"/>
        <v>3445</v>
      </c>
      <c r="C71" s="79">
        <v>0.13500000000000001</v>
      </c>
      <c r="D71" s="71">
        <f t="shared" si="12"/>
        <v>-1466</v>
      </c>
      <c r="E71" s="99">
        <v>1979</v>
      </c>
      <c r="F71" s="99"/>
      <c r="G71" s="71">
        <f t="shared" si="13"/>
        <v>307645.81464493345</v>
      </c>
    </row>
    <row r="72" spans="1:8">
      <c r="A72" s="76">
        <v>41275</v>
      </c>
      <c r="B72" s="74">
        <f t="shared" si="11"/>
        <v>3461</v>
      </c>
      <c r="C72" s="80">
        <v>0.13500000000000001</v>
      </c>
      <c r="D72" s="74">
        <f t="shared" si="12"/>
        <v>-3461</v>
      </c>
      <c r="E72" s="96">
        <v>0</v>
      </c>
      <c r="F72" s="96"/>
      <c r="G72" s="74">
        <f t="shared" si="13"/>
        <v>311106.81464493345</v>
      </c>
    </row>
    <row r="73" spans="1:8">
      <c r="A73" s="76">
        <v>41306</v>
      </c>
      <c r="B73" s="74">
        <f t="shared" si="11"/>
        <v>3500</v>
      </c>
      <c r="C73" s="80">
        <v>0.13500000000000001</v>
      </c>
      <c r="D73" s="74">
        <f t="shared" si="12"/>
        <v>-3500</v>
      </c>
      <c r="E73" s="96">
        <v>0</v>
      </c>
      <c r="F73" s="96"/>
      <c r="G73" s="74">
        <f t="shared" si="13"/>
        <v>314606.81464493345</v>
      </c>
    </row>
    <row r="74" spans="1:8">
      <c r="A74" s="70">
        <v>41334</v>
      </c>
      <c r="B74" s="74">
        <f t="shared" si="11"/>
        <v>3539</v>
      </c>
      <c r="C74" s="79">
        <v>0.13500000000000001</v>
      </c>
      <c r="D74" s="71">
        <f t="shared" si="12"/>
        <v>-3539</v>
      </c>
      <c r="E74" s="99">
        <v>0</v>
      </c>
      <c r="F74" s="99"/>
      <c r="G74" s="71">
        <f t="shared" si="13"/>
        <v>318145.81464493345</v>
      </c>
    </row>
    <row r="75" spans="1:8" s="73" customFormat="1">
      <c r="A75" s="70">
        <v>41365</v>
      </c>
      <c r="B75" s="74">
        <f t="shared" si="11"/>
        <v>3712</v>
      </c>
      <c r="C75" s="79">
        <v>0.14000000000000001</v>
      </c>
      <c r="D75" s="71">
        <f t="shared" si="12"/>
        <v>-72</v>
      </c>
      <c r="E75" s="99">
        <f>1820*2</f>
        <v>3640</v>
      </c>
      <c r="F75" s="99"/>
      <c r="G75" s="71">
        <f t="shared" si="13"/>
        <v>318217.81464493345</v>
      </c>
    </row>
    <row r="76" spans="1:8" s="73" customFormat="1" ht="15">
      <c r="A76" s="70">
        <v>41395</v>
      </c>
      <c r="B76" s="74">
        <f t="shared" si="11"/>
        <v>3713</v>
      </c>
      <c r="C76" s="79">
        <v>0.14000000000000001</v>
      </c>
      <c r="D76" s="71">
        <f t="shared" si="12"/>
        <v>-1893</v>
      </c>
      <c r="E76" s="99">
        <v>1820</v>
      </c>
      <c r="F76" s="99"/>
      <c r="G76" s="100">
        <f t="shared" si="13"/>
        <v>320110.81464493345</v>
      </c>
    </row>
    <row r="77" spans="1:8" s="73" customFormat="1">
      <c r="A77" s="70">
        <v>41426</v>
      </c>
      <c r="B77" s="74">
        <f t="shared" si="11"/>
        <v>3735</v>
      </c>
      <c r="C77" s="79">
        <v>0.14000000000000001</v>
      </c>
      <c r="D77" s="71">
        <f t="shared" si="12"/>
        <v>1935</v>
      </c>
      <c r="E77" s="99">
        <v>5670</v>
      </c>
      <c r="F77" s="99"/>
      <c r="G77" s="71">
        <f t="shared" si="13"/>
        <v>318175.81464493345</v>
      </c>
    </row>
    <row r="78" spans="1:8" s="73" customFormat="1">
      <c r="A78" s="70">
        <v>41456</v>
      </c>
      <c r="B78" s="74">
        <f t="shared" si="11"/>
        <v>3712</v>
      </c>
      <c r="C78" s="79">
        <v>0.14000000000000001</v>
      </c>
      <c r="D78" s="71">
        <f t="shared" si="12"/>
        <v>-1892</v>
      </c>
      <c r="E78" s="99">
        <v>1820</v>
      </c>
      <c r="F78" s="99"/>
      <c r="G78" s="71">
        <f t="shared" si="13"/>
        <v>320067.81464493345</v>
      </c>
    </row>
    <row r="79" spans="1:8" s="73" customFormat="1" ht="15">
      <c r="A79" s="70">
        <v>41487</v>
      </c>
      <c r="B79" s="74">
        <f t="shared" si="11"/>
        <v>3734</v>
      </c>
      <c r="C79" s="79">
        <v>0.14000000000000001</v>
      </c>
      <c r="D79" s="71">
        <f t="shared" si="12"/>
        <v>-1914</v>
      </c>
      <c r="E79" s="99">
        <v>1820</v>
      </c>
      <c r="F79" s="99"/>
      <c r="G79" s="100">
        <f t="shared" si="13"/>
        <v>321981.81464493345</v>
      </c>
    </row>
    <row r="80" spans="1:8" s="73" customFormat="1" ht="15">
      <c r="A80" s="70">
        <v>41518</v>
      </c>
      <c r="B80" s="74">
        <f t="shared" si="11"/>
        <v>3756</v>
      </c>
      <c r="C80" s="79">
        <v>0.14000000000000001</v>
      </c>
      <c r="D80" s="71">
        <f t="shared" si="12"/>
        <v>-1936</v>
      </c>
      <c r="E80" s="99">
        <v>1820</v>
      </c>
      <c r="F80" s="99"/>
      <c r="G80" s="100">
        <f t="shared" si="13"/>
        <v>323917.81464493345</v>
      </c>
    </row>
    <row r="81" spans="1:8" s="73" customFormat="1" ht="15">
      <c r="A81" s="70">
        <v>41548</v>
      </c>
      <c r="B81" s="74">
        <f t="shared" si="11"/>
        <v>3779</v>
      </c>
      <c r="C81" s="79">
        <v>0.14000000000000001</v>
      </c>
      <c r="D81" s="71">
        <f t="shared" si="12"/>
        <v>341</v>
      </c>
      <c r="E81" s="99">
        <f>1820+2300</f>
        <v>4120</v>
      </c>
      <c r="F81" s="99"/>
      <c r="G81" s="100">
        <f t="shared" si="13"/>
        <v>323576.81464493345</v>
      </c>
      <c r="H81" s="73" t="s">
        <v>52</v>
      </c>
    </row>
    <row r="82" spans="1:8" ht="15">
      <c r="A82" s="76"/>
      <c r="B82" s="74"/>
      <c r="C82" s="80"/>
      <c r="D82" s="74"/>
      <c r="E82" s="96"/>
      <c r="F82" s="96">
        <v>10000</v>
      </c>
      <c r="G82" s="101">
        <f>+G81+F82</f>
        <v>333576.81464493345</v>
      </c>
    </row>
    <row r="83" spans="1:8" s="73" customFormat="1" ht="15">
      <c r="A83" s="70">
        <v>41579</v>
      </c>
      <c r="B83" s="74">
        <f t="shared" si="11"/>
        <v>3892</v>
      </c>
      <c r="C83" s="79">
        <v>0.14000000000000001</v>
      </c>
      <c r="D83" s="71">
        <f t="shared" si="12"/>
        <v>-2072</v>
      </c>
      <c r="E83" s="99">
        <v>1820</v>
      </c>
      <c r="F83" s="99"/>
      <c r="G83" s="100">
        <f t="shared" si="13"/>
        <v>335648.81464493345</v>
      </c>
    </row>
    <row r="84" spans="1:8" s="73" customFormat="1" ht="15">
      <c r="A84" s="70">
        <v>41609</v>
      </c>
      <c r="B84" s="74">
        <f t="shared" si="11"/>
        <v>3916</v>
      </c>
      <c r="C84" s="79">
        <v>0.14000000000000001</v>
      </c>
      <c r="D84" s="71">
        <f t="shared" si="12"/>
        <v>-2096</v>
      </c>
      <c r="E84" s="99">
        <v>1820</v>
      </c>
      <c r="F84" s="99"/>
      <c r="G84" s="100">
        <f t="shared" si="13"/>
        <v>337744.81464493345</v>
      </c>
    </row>
    <row r="85" spans="1:8" s="73" customFormat="1" ht="15">
      <c r="A85" s="70">
        <v>41640</v>
      </c>
      <c r="B85" s="74">
        <f t="shared" si="11"/>
        <v>3940</v>
      </c>
      <c r="C85" s="79">
        <v>0.14000000000000001</v>
      </c>
      <c r="D85" s="71">
        <f t="shared" si="12"/>
        <v>-2120</v>
      </c>
      <c r="E85" s="99">
        <v>1820</v>
      </c>
      <c r="F85" s="99"/>
      <c r="G85" s="100">
        <f t="shared" si="13"/>
        <v>339864.81464493345</v>
      </c>
    </row>
    <row r="86" spans="1:8" s="73" customFormat="1" ht="15">
      <c r="A86" s="70">
        <v>41671</v>
      </c>
      <c r="B86" s="74">
        <f t="shared" si="11"/>
        <v>3965</v>
      </c>
      <c r="C86" s="79">
        <v>0.14000000000000001</v>
      </c>
      <c r="D86" s="71">
        <f t="shared" si="12"/>
        <v>-2145</v>
      </c>
      <c r="E86" s="99">
        <v>1820</v>
      </c>
      <c r="F86" s="99"/>
      <c r="G86" s="100">
        <f t="shared" si="13"/>
        <v>342009.81464493345</v>
      </c>
    </row>
    <row r="87" spans="1:8" s="73" customFormat="1" ht="15">
      <c r="A87" s="70">
        <v>41699</v>
      </c>
      <c r="B87" s="74">
        <f t="shared" si="11"/>
        <v>3990</v>
      </c>
      <c r="C87" s="79">
        <v>0.14000000000000001</v>
      </c>
      <c r="D87" s="71">
        <f t="shared" si="12"/>
        <v>-2170</v>
      </c>
      <c r="E87" s="99">
        <v>1820</v>
      </c>
      <c r="F87" s="99"/>
      <c r="G87" s="100">
        <f t="shared" si="13"/>
        <v>344179.81464493345</v>
      </c>
    </row>
    <row r="88" spans="1:8" s="73" customFormat="1" ht="15">
      <c r="A88" s="70"/>
      <c r="B88" s="71"/>
      <c r="C88" s="79"/>
      <c r="D88" s="83"/>
      <c r="E88" s="102">
        <v>39500</v>
      </c>
      <c r="F88" s="103">
        <v>0</v>
      </c>
      <c r="G88" s="100">
        <f>+G87-E88-F88</f>
        <v>304679.81464493345</v>
      </c>
      <c r="H88" s="73" t="s">
        <v>53</v>
      </c>
    </row>
    <row r="89" spans="1:8" ht="15">
      <c r="A89" s="76"/>
      <c r="B89" s="74"/>
      <c r="C89" s="80"/>
      <c r="D89" s="84"/>
      <c r="E89" s="104"/>
      <c r="F89" s="104"/>
      <c r="G89" s="101">
        <f>+G88-GODE!G88</f>
        <v>116269.81916629535</v>
      </c>
    </row>
    <row r="90" spans="1:8" ht="15">
      <c r="A90" s="76"/>
      <c r="B90" s="74">
        <f>SUM(B5:B89)</f>
        <v>227472.02564493346</v>
      </c>
      <c r="C90" s="74"/>
      <c r="D90" s="74">
        <f>SUM(D5:D89)</f>
        <v>-104179.02564493344</v>
      </c>
      <c r="E90" s="74">
        <f>SUM(E5:E89)</f>
        <v>162793</v>
      </c>
      <c r="F90" s="74">
        <f>SUM(F5:F89)</f>
        <v>40000</v>
      </c>
      <c r="G90" s="101"/>
    </row>
    <row r="91" spans="1:8">
      <c r="A91" s="85"/>
      <c r="B91" s="86"/>
      <c r="C91" s="86"/>
      <c r="D91" s="86"/>
      <c r="E91" s="86"/>
      <c r="F91" s="86"/>
      <c r="G91" s="86"/>
    </row>
    <row r="92" spans="1:8">
      <c r="A92" s="85"/>
      <c r="B92" s="86"/>
      <c r="C92" s="86"/>
      <c r="D92" s="86"/>
      <c r="E92" s="86"/>
      <c r="F92" s="86"/>
      <c r="G92" s="86"/>
    </row>
    <row r="93" spans="1:8">
      <c r="A93" s="85" t="s">
        <v>54</v>
      </c>
      <c r="B93" s="87">
        <v>200000</v>
      </c>
      <c r="C93" s="86"/>
      <c r="D93" s="86"/>
      <c r="E93" s="86"/>
      <c r="F93" s="86"/>
      <c r="G93" s="86"/>
    </row>
    <row r="94" spans="1:8">
      <c r="A94" s="85"/>
      <c r="B94" s="87"/>
      <c r="C94" s="86"/>
      <c r="D94" s="86"/>
      <c r="E94" s="86"/>
      <c r="F94" s="86"/>
      <c r="G94" s="86"/>
    </row>
    <row r="95" spans="1:8">
      <c r="A95" s="85" t="s">
        <v>55</v>
      </c>
      <c r="B95" s="87">
        <f>+B90</f>
        <v>227472.02564493346</v>
      </c>
      <c r="C95" s="86"/>
      <c r="D95" s="86"/>
      <c r="E95" s="86"/>
      <c r="F95" s="86"/>
      <c r="G95" s="86"/>
    </row>
    <row r="96" spans="1:8">
      <c r="A96" s="85" t="s">
        <v>57</v>
      </c>
      <c r="B96" s="87">
        <f>+F90</f>
        <v>40000</v>
      </c>
      <c r="C96" s="86"/>
      <c r="D96" s="86"/>
      <c r="E96" s="86"/>
      <c r="F96" s="86"/>
      <c r="G96" s="86"/>
    </row>
    <row r="97" spans="1:7">
      <c r="A97" s="85"/>
      <c r="B97" s="87"/>
      <c r="C97" s="86"/>
      <c r="D97" s="86"/>
      <c r="E97" s="86"/>
      <c r="F97" s="86"/>
      <c r="G97" s="86"/>
    </row>
    <row r="98" spans="1:7">
      <c r="A98" s="85" t="s">
        <v>56</v>
      </c>
      <c r="B98" s="87">
        <f>+B93+B95+B96</f>
        <v>467472.02564493346</v>
      </c>
      <c r="C98" s="86"/>
      <c r="D98" s="86"/>
      <c r="E98" s="86"/>
      <c r="F98" s="86"/>
      <c r="G98" s="86"/>
    </row>
    <row r="99" spans="1:7">
      <c r="A99" s="85"/>
      <c r="B99" s="86"/>
      <c r="C99" s="86"/>
      <c r="D99" s="86"/>
      <c r="E99" s="86"/>
      <c r="F99" s="86"/>
      <c r="G99" s="86"/>
    </row>
    <row r="100" spans="1:7">
      <c r="A100" s="85" t="s">
        <v>59</v>
      </c>
      <c r="B100" s="86"/>
      <c r="C100" s="86"/>
      <c r="D100" s="86"/>
      <c r="E100" s="86"/>
      <c r="F100" s="86"/>
      <c r="G100" s="86"/>
    </row>
    <row r="101" spans="1:7" ht="28.5">
      <c r="A101" s="88" t="s">
        <v>58</v>
      </c>
      <c r="B101" s="87">
        <f>+E90</f>
        <v>162793</v>
      </c>
      <c r="C101" s="86"/>
      <c r="D101" s="86"/>
      <c r="E101" s="86"/>
      <c r="F101" s="86"/>
      <c r="G101" s="86"/>
    </row>
    <row r="102" spans="1:7">
      <c r="A102" s="85"/>
      <c r="B102" s="86"/>
      <c r="C102" s="86"/>
      <c r="D102" s="86"/>
      <c r="E102" s="86"/>
      <c r="F102" s="86"/>
      <c r="G102" s="86"/>
    </row>
    <row r="103" spans="1:7" ht="42.75">
      <c r="A103" s="88" t="s">
        <v>60</v>
      </c>
      <c r="B103" s="87">
        <v>110925</v>
      </c>
      <c r="C103" s="86"/>
      <c r="D103" s="86"/>
      <c r="E103" s="86"/>
      <c r="F103" s="86"/>
      <c r="G103" s="86"/>
    </row>
    <row r="104" spans="1:7">
      <c r="A104" s="85"/>
      <c r="B104" s="86"/>
      <c r="C104" s="86"/>
      <c r="D104" s="86"/>
      <c r="E104" s="86"/>
      <c r="F104" s="86"/>
      <c r="G104" s="86"/>
    </row>
    <row r="105" spans="1:7">
      <c r="A105" s="85" t="s">
        <v>61</v>
      </c>
      <c r="B105" s="87">
        <f>+B101+B103</f>
        <v>273718</v>
      </c>
      <c r="C105" s="86"/>
      <c r="D105" s="87"/>
      <c r="E105" s="86"/>
      <c r="F105" s="86"/>
      <c r="G105" s="86"/>
    </row>
    <row r="106" spans="1:7">
      <c r="A106" s="85"/>
      <c r="B106" s="86"/>
      <c r="C106" s="86"/>
      <c r="D106" s="86"/>
      <c r="E106" s="86"/>
      <c r="F106" s="86"/>
      <c r="G106" s="86"/>
    </row>
    <row r="107" spans="1:7" ht="28.5">
      <c r="A107" s="88" t="s">
        <v>62</v>
      </c>
      <c r="B107" s="87">
        <f>+B98-B105</f>
        <v>193754.02564493346</v>
      </c>
      <c r="C107" s="86"/>
      <c r="D107" s="86"/>
      <c r="E107" s="86"/>
      <c r="F107" s="86"/>
      <c r="G107" s="86"/>
    </row>
    <row r="108" spans="1:7">
      <c r="A108" s="85"/>
      <c r="B108" s="86"/>
      <c r="C108" s="86"/>
      <c r="D108" s="86"/>
      <c r="E108" s="86"/>
      <c r="F108" s="86"/>
      <c r="G108" s="86"/>
    </row>
    <row r="109" spans="1:7">
      <c r="A109" s="85"/>
      <c r="B109" s="86"/>
      <c r="C109" s="86"/>
      <c r="D109" s="86"/>
      <c r="E109" s="86"/>
      <c r="F109" s="86"/>
      <c r="G109" s="86"/>
    </row>
    <row r="110" spans="1:7">
      <c r="A110" s="85"/>
      <c r="B110" s="86"/>
      <c r="C110" s="86"/>
      <c r="D110" s="86"/>
      <c r="E110" s="86"/>
      <c r="F110" s="86"/>
      <c r="G110" s="86"/>
    </row>
    <row r="111" spans="1:7">
      <c r="A111" s="85" t="s">
        <v>61</v>
      </c>
      <c r="B111" s="86">
        <v>167440</v>
      </c>
      <c r="C111" s="86"/>
      <c r="D111" s="86"/>
      <c r="E111" s="86"/>
      <c r="F111" s="86"/>
      <c r="G111" s="86"/>
    </row>
    <row r="112" spans="1:7">
      <c r="A112" s="85"/>
      <c r="B112" s="86"/>
      <c r="C112" s="86"/>
      <c r="D112" s="86"/>
      <c r="E112" s="86"/>
      <c r="F112" s="86"/>
      <c r="G112" s="86"/>
    </row>
    <row r="113" spans="1:7">
      <c r="A113" s="85" t="s">
        <v>63</v>
      </c>
      <c r="B113" s="86">
        <v>10920</v>
      </c>
      <c r="C113" s="86" t="s">
        <v>64</v>
      </c>
      <c r="D113" s="86"/>
      <c r="E113" s="86"/>
      <c r="F113" s="86"/>
      <c r="G113" s="86"/>
    </row>
    <row r="114" spans="1:7">
      <c r="A114" s="85" t="s">
        <v>63</v>
      </c>
      <c r="B114" s="86">
        <v>56420</v>
      </c>
      <c r="C114" s="86"/>
      <c r="D114" s="86"/>
      <c r="E114" s="86"/>
      <c r="F114" s="86"/>
      <c r="G114" s="86"/>
    </row>
    <row r="115" spans="1:7">
      <c r="A115" s="85"/>
      <c r="B115" s="86">
        <f>+B114+B113</f>
        <v>67340</v>
      </c>
      <c r="C115" s="86"/>
      <c r="D115" s="86"/>
      <c r="E115" s="86"/>
      <c r="F115" s="86"/>
      <c r="G115" s="86"/>
    </row>
    <row r="116" spans="1:7">
      <c r="A116" s="85"/>
      <c r="B116" s="86">
        <f>+B111-B115</f>
        <v>100100</v>
      </c>
      <c r="C116" s="86">
        <v>112904</v>
      </c>
      <c r="D116" s="86">
        <f>+B116-C116</f>
        <v>-12804</v>
      </c>
      <c r="E116" s="86"/>
      <c r="F116" s="86"/>
      <c r="G116" s="86"/>
    </row>
    <row r="117" spans="1:7">
      <c r="A117" s="85"/>
      <c r="B117" s="86"/>
      <c r="C117" s="86"/>
      <c r="D117" s="86"/>
      <c r="E117" s="86"/>
      <c r="F117" s="86"/>
      <c r="G117" s="86"/>
    </row>
    <row r="118" spans="1:7">
      <c r="A118" s="85"/>
      <c r="B118" s="86"/>
      <c r="C118" s="86"/>
      <c r="D118" s="86"/>
      <c r="E118" s="86"/>
      <c r="F118" s="86"/>
      <c r="G118" s="86"/>
    </row>
    <row r="119" spans="1:7">
      <c r="A119" s="85"/>
      <c r="B119" s="86"/>
      <c r="C119" s="86"/>
      <c r="D119" s="86"/>
      <c r="E119" s="86"/>
      <c r="F119" s="86"/>
      <c r="G119" s="86"/>
    </row>
    <row r="120" spans="1:7">
      <c r="A120" s="85"/>
      <c r="B120" s="86"/>
      <c r="C120" s="86"/>
      <c r="D120" s="86"/>
      <c r="E120" s="86"/>
      <c r="F120" s="86"/>
      <c r="G120" s="86"/>
    </row>
    <row r="121" spans="1:7">
      <c r="A121" s="85"/>
      <c r="B121" s="86"/>
      <c r="C121" s="86"/>
      <c r="D121" s="86"/>
      <c r="E121" s="86"/>
      <c r="F121" s="86"/>
      <c r="G121" s="86"/>
    </row>
    <row r="122" spans="1:7">
      <c r="A122" s="85"/>
      <c r="B122" s="86"/>
      <c r="C122" s="86"/>
      <c r="D122" s="86"/>
      <c r="E122" s="86"/>
      <c r="F122" s="86"/>
      <c r="G122" s="86"/>
    </row>
    <row r="123" spans="1:7">
      <c r="A123" s="85"/>
      <c r="B123" s="86"/>
      <c r="C123" s="86"/>
      <c r="D123" s="86"/>
      <c r="E123" s="86"/>
      <c r="F123" s="86"/>
      <c r="G123" s="86"/>
    </row>
    <row r="124" spans="1:7">
      <c r="A124" s="85"/>
      <c r="B124" s="86"/>
      <c r="C124" s="86"/>
      <c r="D124" s="86"/>
      <c r="E124" s="86"/>
      <c r="F124" s="86"/>
      <c r="G124" s="86"/>
    </row>
    <row r="125" spans="1:7">
      <c r="A125" s="85"/>
      <c r="B125" s="86"/>
      <c r="C125" s="86"/>
      <c r="D125" s="86"/>
      <c r="E125" s="86"/>
      <c r="F125" s="86"/>
      <c r="G125" s="86"/>
    </row>
    <row r="126" spans="1:7">
      <c r="A126" s="85"/>
      <c r="B126" s="86"/>
      <c r="C126" s="86"/>
      <c r="D126" s="86"/>
      <c r="E126" s="86"/>
      <c r="F126" s="86"/>
      <c r="G126" s="86"/>
    </row>
    <row r="127" spans="1:7">
      <c r="A127" s="85"/>
      <c r="B127" s="86"/>
      <c r="C127" s="86"/>
      <c r="D127" s="86"/>
      <c r="E127" s="86"/>
      <c r="F127" s="86"/>
      <c r="G127" s="86"/>
    </row>
    <row r="128" spans="1:7">
      <c r="B128" s="86"/>
      <c r="C128" s="86"/>
      <c r="D128" s="86"/>
      <c r="E128" s="86"/>
      <c r="F128" s="86"/>
      <c r="G128" s="86"/>
    </row>
    <row r="129" spans="1:8">
      <c r="B129" s="86"/>
      <c r="C129" s="86"/>
      <c r="D129" s="86"/>
      <c r="E129" s="86"/>
      <c r="F129" s="86"/>
      <c r="G129" s="86"/>
    </row>
    <row r="130" spans="1:8">
      <c r="B130" s="86"/>
      <c r="C130" s="86"/>
      <c r="D130" s="86"/>
      <c r="E130" s="86"/>
      <c r="F130" s="86"/>
      <c r="G130" s="86"/>
    </row>
    <row r="131" spans="1:8" ht="15">
      <c r="A131" s="89" t="s">
        <v>27</v>
      </c>
      <c r="B131" s="86"/>
      <c r="C131" s="86"/>
      <c r="D131" s="86"/>
      <c r="E131" s="86"/>
      <c r="F131" s="86"/>
      <c r="G131" s="86"/>
    </row>
    <row r="132" spans="1:8">
      <c r="A132" s="66"/>
      <c r="B132" s="86"/>
      <c r="C132" s="86"/>
      <c r="D132" s="86"/>
      <c r="E132" s="86"/>
      <c r="F132" s="86"/>
      <c r="G132" s="86"/>
    </row>
    <row r="133" spans="1:8">
      <c r="A133" s="66"/>
      <c r="B133" s="86"/>
      <c r="C133" s="86"/>
      <c r="D133" s="86"/>
      <c r="E133" s="86"/>
      <c r="F133" s="86"/>
      <c r="G133" s="86"/>
    </row>
    <row r="134" spans="1:8">
      <c r="A134" s="66" t="s">
        <v>25</v>
      </c>
      <c r="B134" s="86"/>
      <c r="C134" s="86"/>
      <c r="D134" s="86"/>
      <c r="E134" s="86"/>
      <c r="F134" s="86"/>
      <c r="G134" s="86"/>
    </row>
    <row r="135" spans="1:8">
      <c r="A135" s="66" t="s">
        <v>19</v>
      </c>
      <c r="B135" s="86"/>
      <c r="C135" s="86"/>
      <c r="D135" s="86"/>
      <c r="E135" s="86"/>
      <c r="F135" s="86"/>
      <c r="G135" s="86"/>
    </row>
    <row r="136" spans="1:8">
      <c r="A136" s="66" t="s">
        <v>20</v>
      </c>
      <c r="B136" s="86"/>
      <c r="C136" s="86"/>
      <c r="D136" s="86"/>
      <c r="E136" s="86"/>
      <c r="F136" s="86"/>
      <c r="G136" s="86"/>
    </row>
    <row r="137" spans="1:8">
      <c r="A137" s="66" t="s">
        <v>21</v>
      </c>
      <c r="B137" s="86"/>
      <c r="C137" s="86"/>
      <c r="D137" s="86"/>
      <c r="E137" s="86"/>
      <c r="F137" s="86"/>
      <c r="G137" s="86"/>
    </row>
    <row r="138" spans="1:8">
      <c r="A138" s="66" t="s">
        <v>22</v>
      </c>
    </row>
    <row r="139" spans="1:8">
      <c r="A139" s="66" t="s">
        <v>23</v>
      </c>
    </row>
    <row r="140" spans="1:8">
      <c r="A140" s="66" t="s">
        <v>28</v>
      </c>
    </row>
    <row r="141" spans="1:8" ht="15">
      <c r="B141" s="89"/>
      <c r="C141" s="89"/>
      <c r="D141" s="89"/>
      <c r="E141" s="89"/>
      <c r="F141" s="89"/>
      <c r="G141" s="89"/>
    </row>
    <row r="142" spans="1:8" ht="15">
      <c r="B142" s="67"/>
      <c r="C142" s="67"/>
      <c r="D142" s="67"/>
      <c r="E142" s="67"/>
      <c r="F142" s="67"/>
      <c r="G142" s="67"/>
      <c r="H142" s="89"/>
    </row>
    <row r="143" spans="1:8">
      <c r="B143" s="67" t="s">
        <v>0</v>
      </c>
      <c r="C143" s="67"/>
      <c r="D143" s="67"/>
      <c r="E143" s="67" t="s">
        <v>26</v>
      </c>
      <c r="F143" s="67"/>
      <c r="G143" s="67" t="s">
        <v>24</v>
      </c>
      <c r="H143" s="68"/>
    </row>
    <row r="144" spans="1:8" ht="15">
      <c r="A144" s="89" t="s">
        <v>30</v>
      </c>
      <c r="B144" s="67"/>
      <c r="C144" s="67"/>
      <c r="D144" s="67"/>
      <c r="E144" s="67"/>
      <c r="F144" s="67"/>
      <c r="G144" s="67">
        <v>66652</v>
      </c>
    </row>
    <row r="145" spans="1:10">
      <c r="A145" s="66"/>
      <c r="B145" s="67">
        <f t="shared" ref="B145:B150" si="14">ROUND(G144*13.5%/12,0)</f>
        <v>750</v>
      </c>
      <c r="C145" s="67"/>
      <c r="D145" s="67"/>
      <c r="E145" s="67">
        <v>6500</v>
      </c>
      <c r="F145" s="67"/>
      <c r="G145" s="67" t="e">
        <f>+G144-#REF!+10000</f>
        <v>#REF!</v>
      </c>
    </row>
    <row r="146" spans="1:10">
      <c r="A146" s="66"/>
      <c r="B146" s="67" t="e">
        <f t="shared" si="14"/>
        <v>#REF!</v>
      </c>
      <c r="C146" s="67"/>
      <c r="D146" s="67"/>
      <c r="E146" s="67">
        <v>6500</v>
      </c>
      <c r="F146" s="67"/>
      <c r="G146" s="67" t="e">
        <f>G145-#REF!</f>
        <v>#REF!</v>
      </c>
    </row>
    <row r="147" spans="1:10">
      <c r="A147" s="66"/>
      <c r="B147" s="67" t="e">
        <f t="shared" si="14"/>
        <v>#REF!</v>
      </c>
      <c r="C147" s="67"/>
      <c r="D147" s="67"/>
      <c r="E147" s="67">
        <v>6500</v>
      </c>
      <c r="F147" s="67"/>
      <c r="G147" s="67" t="e">
        <f>G146-#REF!</f>
        <v>#REF!</v>
      </c>
    </row>
    <row r="148" spans="1:10">
      <c r="A148" s="66" t="s">
        <v>31</v>
      </c>
      <c r="B148" s="67" t="e">
        <f t="shared" si="14"/>
        <v>#REF!</v>
      </c>
      <c r="C148" s="67"/>
      <c r="D148" s="67"/>
      <c r="E148" s="67">
        <v>6500</v>
      </c>
      <c r="F148" s="67"/>
      <c r="G148" s="67" t="e">
        <f>G147-#REF!</f>
        <v>#REF!</v>
      </c>
    </row>
    <row r="149" spans="1:10">
      <c r="A149" s="66" t="s">
        <v>8</v>
      </c>
      <c r="B149" s="67" t="e">
        <f t="shared" si="14"/>
        <v>#REF!</v>
      </c>
      <c r="C149" s="67"/>
      <c r="D149" s="67"/>
      <c r="E149" s="67">
        <v>6500</v>
      </c>
      <c r="F149" s="67"/>
      <c r="G149" s="67" t="e">
        <f>G148-#REF!</f>
        <v>#REF!</v>
      </c>
    </row>
    <row r="150" spans="1:10">
      <c r="A150" s="66" t="s">
        <v>9</v>
      </c>
      <c r="B150" s="67" t="e">
        <f t="shared" si="14"/>
        <v>#REF!</v>
      </c>
      <c r="C150" s="67"/>
      <c r="D150" s="67"/>
      <c r="E150" s="67">
        <v>6500</v>
      </c>
      <c r="F150" s="67"/>
      <c r="G150" s="67" t="e">
        <f>G149-#REF!</f>
        <v>#REF!</v>
      </c>
    </row>
    <row r="151" spans="1:10">
      <c r="A151" s="66" t="s">
        <v>10</v>
      </c>
    </row>
    <row r="152" spans="1:10">
      <c r="A152" s="66" t="s">
        <v>7</v>
      </c>
    </row>
    <row r="153" spans="1:10">
      <c r="A153" s="66" t="s">
        <v>15</v>
      </c>
    </row>
    <row r="154" spans="1:10" ht="15">
      <c r="A154" s="66" t="s">
        <v>11</v>
      </c>
      <c r="B154" s="89"/>
      <c r="C154" s="89"/>
      <c r="D154" s="89"/>
      <c r="E154" s="89"/>
      <c r="F154" s="89"/>
      <c r="G154" s="89"/>
    </row>
    <row r="155" spans="1:10" ht="15">
      <c r="A155" s="66" t="s">
        <v>6</v>
      </c>
      <c r="B155" s="67"/>
      <c r="C155" s="67"/>
      <c r="D155" s="67"/>
      <c r="E155" s="67"/>
      <c r="F155" s="67"/>
      <c r="G155" s="67"/>
      <c r="H155" s="89"/>
    </row>
    <row r="156" spans="1:10">
      <c r="A156" s="66"/>
      <c r="B156" s="67" t="s">
        <v>0</v>
      </c>
      <c r="C156" s="67"/>
      <c r="D156" s="67"/>
      <c r="E156" s="67" t="s">
        <v>26</v>
      </c>
      <c r="F156" s="67"/>
      <c r="G156" s="67" t="s">
        <v>24</v>
      </c>
      <c r="H156" s="68"/>
    </row>
    <row r="157" spans="1:10">
      <c r="A157" s="66"/>
      <c r="B157" s="67"/>
      <c r="C157" s="67"/>
      <c r="D157" s="67"/>
      <c r="E157" s="67"/>
      <c r="F157" s="67"/>
      <c r="G157" s="67">
        <v>15000</v>
      </c>
    </row>
    <row r="158" spans="1:10">
      <c r="B158" s="67">
        <f t="shared" ref="B158:B165" si="15">ROUND(G157*13.5%/12,0)</f>
        <v>169</v>
      </c>
      <c r="C158" s="67"/>
      <c r="D158" s="67"/>
      <c r="E158" s="67">
        <v>850</v>
      </c>
      <c r="F158" s="67"/>
      <c r="G158" s="67" t="e">
        <f>+G157-#REF!</f>
        <v>#REF!</v>
      </c>
      <c r="J158" s="65">
        <v>5540</v>
      </c>
    </row>
    <row r="159" spans="1:10">
      <c r="B159" s="67" t="e">
        <f t="shared" si="15"/>
        <v>#REF!</v>
      </c>
      <c r="C159" s="67"/>
      <c r="D159" s="67"/>
      <c r="E159" s="67">
        <v>850</v>
      </c>
      <c r="F159" s="67"/>
      <c r="G159" s="67" t="e">
        <f>G158-#REF!</f>
        <v>#REF!</v>
      </c>
    </row>
    <row r="160" spans="1:10" ht="15">
      <c r="A160" s="89" t="s">
        <v>32</v>
      </c>
      <c r="B160" s="67" t="e">
        <f t="shared" si="15"/>
        <v>#REF!</v>
      </c>
      <c r="C160" s="67"/>
      <c r="D160" s="67"/>
      <c r="E160" s="67">
        <v>850</v>
      </c>
      <c r="F160" s="67"/>
      <c r="G160" s="67" t="e">
        <f>G159-#REF!</f>
        <v>#REF!</v>
      </c>
    </row>
    <row r="161" spans="1:10">
      <c r="A161" s="66"/>
      <c r="B161" s="67" t="e">
        <f t="shared" si="15"/>
        <v>#REF!</v>
      </c>
      <c r="C161" s="67"/>
      <c r="D161" s="67"/>
      <c r="E161" s="67">
        <v>850</v>
      </c>
      <c r="F161" s="67"/>
      <c r="G161" s="67" t="e">
        <f>G160-#REF!</f>
        <v>#REF!</v>
      </c>
      <c r="I161" s="65">
        <v>500</v>
      </c>
    </row>
    <row r="162" spans="1:10">
      <c r="A162" s="66"/>
      <c r="B162" s="67" t="e">
        <f t="shared" si="15"/>
        <v>#REF!</v>
      </c>
      <c r="C162" s="67"/>
      <c r="D162" s="67"/>
      <c r="E162" s="67">
        <v>850</v>
      </c>
      <c r="F162" s="67"/>
      <c r="G162" s="67" t="e">
        <f>G161-#REF!</f>
        <v>#REF!</v>
      </c>
      <c r="I162" s="65">
        <v>3157</v>
      </c>
    </row>
    <row r="163" spans="1:10">
      <c r="A163" s="66"/>
      <c r="B163" s="67" t="e">
        <f t="shared" si="15"/>
        <v>#REF!</v>
      </c>
      <c r="C163" s="67"/>
      <c r="D163" s="67"/>
      <c r="E163" s="67">
        <v>850</v>
      </c>
      <c r="F163" s="67"/>
      <c r="G163" s="67" t="e">
        <f>G162-#REF!</f>
        <v>#REF!</v>
      </c>
      <c r="I163" s="65">
        <v>2536</v>
      </c>
    </row>
    <row r="164" spans="1:10">
      <c r="A164" s="66" t="s">
        <v>9</v>
      </c>
      <c r="B164" s="67" t="e">
        <f t="shared" si="15"/>
        <v>#REF!</v>
      </c>
      <c r="C164" s="67"/>
      <c r="D164" s="67"/>
      <c r="E164" s="67">
        <v>850</v>
      </c>
      <c r="F164" s="67"/>
      <c r="G164" s="67" t="e">
        <f>G163-#REF!</f>
        <v>#REF!</v>
      </c>
    </row>
    <row r="165" spans="1:10">
      <c r="A165" s="66" t="s">
        <v>10</v>
      </c>
      <c r="B165" s="67" t="e">
        <f t="shared" si="15"/>
        <v>#REF!</v>
      </c>
      <c r="C165" s="67"/>
      <c r="D165" s="67"/>
      <c r="E165" s="67">
        <v>850</v>
      </c>
      <c r="F165" s="67"/>
      <c r="G165" s="67" t="e">
        <f>G164-#REF!</f>
        <v>#REF!</v>
      </c>
    </row>
    <row r="166" spans="1:10">
      <c r="A166" s="66" t="s">
        <v>33</v>
      </c>
      <c r="B166" s="67"/>
      <c r="C166" s="67"/>
      <c r="D166" s="67"/>
      <c r="E166" s="67"/>
      <c r="F166" s="67"/>
      <c r="G166" s="67"/>
    </row>
    <row r="167" spans="1:10">
      <c r="A167" s="66" t="s">
        <v>4</v>
      </c>
      <c r="B167" s="67"/>
      <c r="C167" s="67"/>
      <c r="D167" s="67"/>
      <c r="E167" s="67"/>
      <c r="F167" s="67"/>
      <c r="G167" s="67"/>
    </row>
    <row r="168" spans="1:10">
      <c r="A168" s="66" t="s">
        <v>5</v>
      </c>
      <c r="I168" s="65">
        <v>697</v>
      </c>
    </row>
    <row r="169" spans="1:10">
      <c r="A169" s="66" t="s">
        <v>6</v>
      </c>
      <c r="I169" s="65">
        <f>SUM(I161:I168)</f>
        <v>6890</v>
      </c>
    </row>
    <row r="170" spans="1:10" ht="15">
      <c r="A170" s="66"/>
      <c r="B170" s="89"/>
      <c r="C170" s="89"/>
      <c r="D170" s="89"/>
      <c r="E170" s="89"/>
      <c r="F170" s="89"/>
      <c r="G170" s="89"/>
      <c r="I170" s="65">
        <v>5540</v>
      </c>
      <c r="J170" s="65">
        <v>5540</v>
      </c>
    </row>
    <row r="171" spans="1:10" ht="15">
      <c r="A171" s="66"/>
      <c r="B171" s="67"/>
      <c r="C171" s="67"/>
      <c r="D171" s="67"/>
      <c r="E171" s="67"/>
      <c r="F171" s="67"/>
      <c r="G171" s="67"/>
      <c r="H171" s="89"/>
      <c r="I171" s="65">
        <f>+I169-I170</f>
        <v>1350</v>
      </c>
      <c r="J171" s="65">
        <v>850</v>
      </c>
    </row>
    <row r="172" spans="1:10">
      <c r="A172" s="66"/>
      <c r="B172" s="67" t="s">
        <v>0</v>
      </c>
      <c r="C172" s="67"/>
      <c r="D172" s="67"/>
      <c r="E172" s="67" t="s">
        <v>26</v>
      </c>
      <c r="F172" s="67"/>
      <c r="G172" s="67" t="s">
        <v>24</v>
      </c>
      <c r="H172" s="68"/>
      <c r="I172" s="65">
        <v>500</v>
      </c>
      <c r="J172" s="65">
        <v>500</v>
      </c>
    </row>
    <row r="173" spans="1:10">
      <c r="B173" s="67"/>
      <c r="C173" s="67"/>
      <c r="D173" s="67"/>
      <c r="E173" s="67"/>
      <c r="F173" s="67"/>
      <c r="G173" s="67">
        <v>180497</v>
      </c>
      <c r="J173" s="65">
        <f>+J172+J171+J170</f>
        <v>6890</v>
      </c>
    </row>
    <row r="174" spans="1:10" ht="15">
      <c r="A174" s="89" t="s">
        <v>34</v>
      </c>
      <c r="B174" s="67">
        <f t="shared" ref="B174:B179" si="16">ROUND(G173*13.5%/12,0)</f>
        <v>2031</v>
      </c>
      <c r="C174" s="67"/>
      <c r="D174" s="67"/>
      <c r="E174" s="67">
        <v>3693</v>
      </c>
      <c r="F174" s="67"/>
      <c r="G174" s="67" t="e">
        <f>+G173-#REF!</f>
        <v>#REF!</v>
      </c>
    </row>
    <row r="175" spans="1:10">
      <c r="A175" s="66"/>
      <c r="B175" s="67" t="e">
        <f t="shared" si="16"/>
        <v>#REF!</v>
      </c>
      <c r="C175" s="67"/>
      <c r="D175" s="67"/>
      <c r="E175" s="67">
        <v>3693</v>
      </c>
      <c r="F175" s="67"/>
      <c r="G175" s="67" t="e">
        <f>G174-#REF!</f>
        <v>#REF!</v>
      </c>
    </row>
    <row r="176" spans="1:10">
      <c r="A176" s="66"/>
      <c r="B176" s="67" t="e">
        <f t="shared" si="16"/>
        <v>#REF!</v>
      </c>
      <c r="C176" s="67"/>
      <c r="D176" s="67"/>
      <c r="E176" s="67">
        <v>3693</v>
      </c>
      <c r="F176" s="67"/>
      <c r="G176" s="67" t="e">
        <f>G175-#REF!</f>
        <v>#REF!</v>
      </c>
    </row>
    <row r="177" spans="1:8">
      <c r="A177" s="66"/>
      <c r="B177" s="67" t="e">
        <f t="shared" si="16"/>
        <v>#REF!</v>
      </c>
      <c r="C177" s="67"/>
      <c r="D177" s="67"/>
      <c r="E177" s="67">
        <v>3693</v>
      </c>
      <c r="F177" s="67"/>
      <c r="G177" s="67" t="e">
        <f>G176-#REF!</f>
        <v>#REF!</v>
      </c>
    </row>
    <row r="178" spans="1:8">
      <c r="A178" s="66" t="s">
        <v>9</v>
      </c>
      <c r="B178" s="67" t="e">
        <f t="shared" si="16"/>
        <v>#REF!</v>
      </c>
      <c r="C178" s="67"/>
      <c r="D178" s="67"/>
      <c r="E178" s="67">
        <v>3693</v>
      </c>
      <c r="F178" s="67"/>
      <c r="G178" s="67" t="e">
        <f>G177-#REF!</f>
        <v>#REF!</v>
      </c>
    </row>
    <row r="179" spans="1:8">
      <c r="A179" s="66" t="s">
        <v>10</v>
      </c>
      <c r="B179" s="67" t="e">
        <f t="shared" si="16"/>
        <v>#REF!</v>
      </c>
      <c r="C179" s="67"/>
      <c r="D179" s="67"/>
      <c r="E179" s="67">
        <v>3693</v>
      </c>
      <c r="F179" s="67"/>
      <c r="G179" s="67" t="e">
        <f>G178-#REF!</f>
        <v>#REF!</v>
      </c>
    </row>
    <row r="180" spans="1:8">
      <c r="A180" s="66" t="s">
        <v>33</v>
      </c>
      <c r="B180" s="67"/>
      <c r="C180" s="67"/>
      <c r="D180" s="67"/>
      <c r="E180" s="67"/>
      <c r="F180" s="67"/>
      <c r="G180" s="67"/>
    </row>
    <row r="181" spans="1:8">
      <c r="A181" s="66" t="s">
        <v>4</v>
      </c>
      <c r="B181" s="67"/>
      <c r="C181" s="67"/>
      <c r="D181" s="67"/>
      <c r="E181" s="67"/>
      <c r="F181" s="67"/>
      <c r="G181" s="67"/>
    </row>
    <row r="182" spans="1:8">
      <c r="A182" s="66" t="s">
        <v>5</v>
      </c>
      <c r="B182" s="67"/>
      <c r="C182" s="67"/>
      <c r="D182" s="67"/>
      <c r="E182" s="67"/>
      <c r="F182" s="67"/>
      <c r="G182" s="67"/>
    </row>
    <row r="183" spans="1:8">
      <c r="A183" s="66" t="s">
        <v>6</v>
      </c>
    </row>
    <row r="184" spans="1:8" ht="15">
      <c r="B184" s="89"/>
      <c r="C184" s="89"/>
      <c r="D184" s="89"/>
      <c r="E184" s="89"/>
      <c r="F184" s="89"/>
      <c r="G184" s="89"/>
    </row>
    <row r="185" spans="1:8" ht="15">
      <c r="B185" s="67"/>
      <c r="C185" s="67"/>
      <c r="D185" s="67"/>
      <c r="E185" s="67"/>
      <c r="F185" s="67"/>
      <c r="G185" s="67"/>
      <c r="H185" s="89"/>
    </row>
    <row r="186" spans="1:8">
      <c r="B186" s="67" t="s">
        <v>0</v>
      </c>
      <c r="C186" s="67"/>
      <c r="D186" s="67"/>
      <c r="E186" s="67" t="s">
        <v>26</v>
      </c>
      <c r="F186" s="67"/>
      <c r="G186" s="67" t="s">
        <v>24</v>
      </c>
      <c r="H186" s="68"/>
    </row>
    <row r="187" spans="1:8" ht="15">
      <c r="A187" s="89" t="s">
        <v>35</v>
      </c>
      <c r="B187" s="67"/>
      <c r="C187" s="67"/>
      <c r="D187" s="67"/>
      <c r="E187" s="67"/>
      <c r="F187" s="67"/>
      <c r="G187" s="67">
        <v>171009</v>
      </c>
    </row>
    <row r="188" spans="1:8">
      <c r="A188" s="66"/>
      <c r="B188" s="67">
        <f t="shared" ref="B188:B193" si="17">ROUND(G187*13.5%/12,0)</f>
        <v>1924</v>
      </c>
      <c r="C188" s="67"/>
      <c r="D188" s="67"/>
      <c r="E188" s="67">
        <v>3730</v>
      </c>
      <c r="F188" s="67"/>
      <c r="G188" s="67" t="e">
        <f>+G187-#REF!</f>
        <v>#REF!</v>
      </c>
    </row>
    <row r="189" spans="1:8">
      <c r="A189" s="66"/>
      <c r="B189" s="67" t="e">
        <f t="shared" si="17"/>
        <v>#REF!</v>
      </c>
      <c r="C189" s="67"/>
      <c r="D189" s="67"/>
      <c r="E189" s="67">
        <v>3730</v>
      </c>
      <c r="F189" s="67"/>
      <c r="G189" s="67" t="e">
        <f>G188-#REF!</f>
        <v>#REF!</v>
      </c>
    </row>
    <row r="190" spans="1:8">
      <c r="A190" s="66"/>
      <c r="B190" s="67" t="e">
        <f t="shared" si="17"/>
        <v>#REF!</v>
      </c>
      <c r="C190" s="67"/>
      <c r="D190" s="67"/>
      <c r="E190" s="67">
        <v>3730</v>
      </c>
      <c r="F190" s="67"/>
      <c r="G190" s="67" t="e">
        <f>G189-#REF!</f>
        <v>#REF!</v>
      </c>
    </row>
    <row r="191" spans="1:8">
      <c r="A191" s="66" t="s">
        <v>9</v>
      </c>
      <c r="B191" s="67" t="e">
        <f t="shared" si="17"/>
        <v>#REF!</v>
      </c>
      <c r="C191" s="67"/>
      <c r="D191" s="67"/>
      <c r="E191" s="67">
        <v>3730</v>
      </c>
      <c r="F191" s="67"/>
      <c r="G191" s="67" t="e">
        <f>G190-#REF!</f>
        <v>#REF!</v>
      </c>
    </row>
    <row r="192" spans="1:8">
      <c r="A192" s="66" t="s">
        <v>10</v>
      </c>
      <c r="B192" s="67" t="e">
        <f t="shared" si="17"/>
        <v>#REF!</v>
      </c>
      <c r="C192" s="67"/>
      <c r="D192" s="67"/>
      <c r="E192" s="67">
        <v>3730</v>
      </c>
      <c r="F192" s="67"/>
      <c r="G192" s="67" t="e">
        <f>G191-#REF!</f>
        <v>#REF!</v>
      </c>
    </row>
    <row r="193" spans="1:8">
      <c r="A193" s="66" t="s">
        <v>33</v>
      </c>
      <c r="B193" s="67" t="e">
        <f t="shared" si="17"/>
        <v>#REF!</v>
      </c>
      <c r="C193" s="67"/>
      <c r="D193" s="67"/>
      <c r="E193" s="67">
        <v>3730</v>
      </c>
      <c r="F193" s="67"/>
      <c r="G193" s="67" t="e">
        <f>G192-#REF!</f>
        <v>#REF!</v>
      </c>
    </row>
    <row r="194" spans="1:8">
      <c r="A194" s="66" t="s">
        <v>4</v>
      </c>
    </row>
    <row r="195" spans="1:8">
      <c r="A195" s="66" t="s">
        <v>5</v>
      </c>
    </row>
    <row r="196" spans="1:8">
      <c r="A196" s="66" t="s">
        <v>6</v>
      </c>
    </row>
    <row r="197" spans="1:8" ht="15">
      <c r="B197" s="89"/>
      <c r="C197" s="89"/>
      <c r="D197" s="89"/>
      <c r="E197" s="89"/>
      <c r="F197" s="89"/>
      <c r="G197" s="89"/>
    </row>
    <row r="198" spans="1:8" ht="15">
      <c r="B198" s="67"/>
      <c r="C198" s="67"/>
      <c r="D198" s="67"/>
      <c r="E198" s="67"/>
      <c r="F198" s="67"/>
      <c r="G198" s="67"/>
      <c r="H198" s="89"/>
    </row>
    <row r="199" spans="1:8">
      <c r="B199" s="67" t="s">
        <v>0</v>
      </c>
      <c r="C199" s="67"/>
      <c r="D199" s="67"/>
      <c r="E199" s="67" t="s">
        <v>26</v>
      </c>
      <c r="F199" s="67"/>
      <c r="G199" s="67" t="s">
        <v>24</v>
      </c>
      <c r="H199" s="68"/>
    </row>
    <row r="200" spans="1:8" ht="15">
      <c r="A200" s="89" t="s">
        <v>14</v>
      </c>
      <c r="B200" s="67"/>
      <c r="C200" s="67"/>
      <c r="D200" s="67"/>
      <c r="E200" s="67"/>
      <c r="F200" s="67"/>
      <c r="G200" s="67">
        <v>32046</v>
      </c>
    </row>
    <row r="201" spans="1:8">
      <c r="A201" s="66"/>
      <c r="B201" s="67">
        <f t="shared" ref="B201:B206" si="18">ROUND(G200*13.5%/12,0)</f>
        <v>361</v>
      </c>
      <c r="C201" s="67"/>
      <c r="D201" s="67"/>
      <c r="E201" s="67">
        <v>2275</v>
      </c>
      <c r="F201" s="67"/>
      <c r="G201" s="67" t="e">
        <f>+G200-#REF!</f>
        <v>#REF!</v>
      </c>
    </row>
    <row r="202" spans="1:8">
      <c r="A202" s="66"/>
      <c r="B202" s="67" t="e">
        <f t="shared" si="18"/>
        <v>#REF!</v>
      </c>
      <c r="C202" s="67"/>
      <c r="D202" s="67"/>
      <c r="E202" s="67">
        <v>2275</v>
      </c>
      <c r="F202" s="67"/>
      <c r="G202" s="67" t="e">
        <f>G201-#REF!</f>
        <v>#REF!</v>
      </c>
    </row>
    <row r="203" spans="1:8">
      <c r="A203" s="66"/>
      <c r="B203" s="67" t="e">
        <f t="shared" si="18"/>
        <v>#REF!</v>
      </c>
      <c r="C203" s="67"/>
      <c r="D203" s="67"/>
      <c r="E203" s="67">
        <v>2275</v>
      </c>
      <c r="F203" s="67"/>
      <c r="G203" s="67" t="e">
        <f>G202-#REF!</f>
        <v>#REF!</v>
      </c>
    </row>
    <row r="204" spans="1:8">
      <c r="A204" s="66" t="s">
        <v>9</v>
      </c>
      <c r="B204" s="67" t="e">
        <f t="shared" si="18"/>
        <v>#REF!</v>
      </c>
      <c r="C204" s="67"/>
      <c r="D204" s="67"/>
      <c r="E204" s="67">
        <v>2275</v>
      </c>
      <c r="F204" s="67"/>
      <c r="G204" s="67" t="e">
        <f>G203-#REF!</f>
        <v>#REF!</v>
      </c>
    </row>
    <row r="205" spans="1:8">
      <c r="A205" s="66" t="s">
        <v>10</v>
      </c>
      <c r="B205" s="67" t="e">
        <f t="shared" si="18"/>
        <v>#REF!</v>
      </c>
      <c r="C205" s="67"/>
      <c r="D205" s="67"/>
      <c r="E205" s="67">
        <v>2275</v>
      </c>
      <c r="F205" s="67"/>
      <c r="G205" s="67" t="e">
        <f>G204-#REF!</f>
        <v>#REF!</v>
      </c>
    </row>
    <row r="206" spans="1:8">
      <c r="A206" s="66" t="s">
        <v>33</v>
      </c>
      <c r="B206" s="67" t="e">
        <f t="shared" si="18"/>
        <v>#REF!</v>
      </c>
      <c r="C206" s="67"/>
      <c r="D206" s="67"/>
      <c r="E206" s="67">
        <v>2275</v>
      </c>
      <c r="F206" s="67"/>
      <c r="G206" s="67" t="e">
        <f>G205-#REF!</f>
        <v>#REF!</v>
      </c>
    </row>
    <row r="207" spans="1:8">
      <c r="A207" s="66" t="s">
        <v>4</v>
      </c>
    </row>
    <row r="208" spans="1:8">
      <c r="A208" s="66" t="s">
        <v>5</v>
      </c>
    </row>
    <row r="209" spans="1:8">
      <c r="A209" s="66" t="s">
        <v>6</v>
      </c>
    </row>
    <row r="210" spans="1:8" ht="15">
      <c r="A210" s="90" t="s">
        <v>2</v>
      </c>
      <c r="B210" s="89"/>
      <c r="C210" s="89"/>
      <c r="D210" s="89"/>
      <c r="E210" s="89"/>
      <c r="F210" s="89"/>
      <c r="G210" s="89"/>
    </row>
    <row r="211" spans="1:8" ht="15">
      <c r="A211" s="90" t="s">
        <v>3</v>
      </c>
      <c r="B211" s="67"/>
      <c r="C211" s="67"/>
      <c r="D211" s="67"/>
      <c r="E211" s="67"/>
      <c r="F211" s="67"/>
      <c r="G211" s="67"/>
      <c r="H211" s="89"/>
    </row>
    <row r="212" spans="1:8">
      <c r="A212" s="90" t="s">
        <v>12</v>
      </c>
      <c r="B212" s="67" t="s">
        <v>0</v>
      </c>
      <c r="C212" s="67"/>
      <c r="D212" s="67"/>
      <c r="E212" s="67" t="s">
        <v>26</v>
      </c>
      <c r="F212" s="67"/>
      <c r="G212" s="67" t="s">
        <v>24</v>
      </c>
      <c r="H212" s="68"/>
    </row>
    <row r="213" spans="1:8">
      <c r="B213" s="67"/>
      <c r="C213" s="67"/>
      <c r="D213" s="67"/>
      <c r="E213" s="67"/>
      <c r="F213" s="67"/>
      <c r="G213" s="67">
        <v>271258</v>
      </c>
    </row>
    <row r="214" spans="1:8" ht="15">
      <c r="A214" s="89" t="s">
        <v>36</v>
      </c>
      <c r="B214" s="67">
        <f t="shared" ref="B214:B219" si="19">ROUND(G213*13.5%/12,0)</f>
        <v>3052</v>
      </c>
      <c r="C214" s="67"/>
      <c r="D214" s="67"/>
      <c r="E214" s="67">
        <f>5960-500</f>
        <v>5460</v>
      </c>
      <c r="F214" s="67"/>
      <c r="G214" s="67" t="e">
        <f>+G213-#REF!</f>
        <v>#REF!</v>
      </c>
    </row>
    <row r="215" spans="1:8">
      <c r="A215" s="66"/>
      <c r="B215" s="67" t="e">
        <f t="shared" si="19"/>
        <v>#REF!</v>
      </c>
      <c r="C215" s="67"/>
      <c r="D215" s="67"/>
      <c r="E215" s="67">
        <f t="shared" ref="E215:E222" si="20">5960-500</f>
        <v>5460</v>
      </c>
      <c r="F215" s="67"/>
      <c r="G215" s="67" t="e">
        <f>G214-#REF!</f>
        <v>#REF!</v>
      </c>
    </row>
    <row r="216" spans="1:8">
      <c r="A216" s="66"/>
      <c r="B216" s="67" t="e">
        <f t="shared" si="19"/>
        <v>#REF!</v>
      </c>
      <c r="C216" s="67"/>
      <c r="D216" s="67"/>
      <c r="E216" s="67">
        <f t="shared" si="20"/>
        <v>5460</v>
      </c>
      <c r="F216" s="67"/>
      <c r="G216" s="67" t="e">
        <f>G215-#REF!</f>
        <v>#REF!</v>
      </c>
    </row>
    <row r="217" spans="1:8">
      <c r="A217" s="66"/>
      <c r="B217" s="67" t="e">
        <f t="shared" si="19"/>
        <v>#REF!</v>
      </c>
      <c r="C217" s="67"/>
      <c r="D217" s="67"/>
      <c r="E217" s="67">
        <f t="shared" si="20"/>
        <v>5460</v>
      </c>
      <c r="F217" s="67"/>
      <c r="G217" s="67" t="e">
        <f>G216-#REF!</f>
        <v>#REF!</v>
      </c>
    </row>
    <row r="218" spans="1:8">
      <c r="A218" s="66" t="s">
        <v>9</v>
      </c>
      <c r="B218" s="67" t="e">
        <f t="shared" si="19"/>
        <v>#REF!</v>
      </c>
      <c r="C218" s="67"/>
      <c r="D218" s="67"/>
      <c r="E218" s="67">
        <f t="shared" si="20"/>
        <v>5460</v>
      </c>
      <c r="F218" s="67"/>
      <c r="G218" s="67" t="e">
        <f>G217-#REF!</f>
        <v>#REF!</v>
      </c>
    </row>
    <row r="219" spans="1:8">
      <c r="A219" s="66" t="s">
        <v>10</v>
      </c>
      <c r="B219" s="67" t="e">
        <f t="shared" si="19"/>
        <v>#REF!</v>
      </c>
      <c r="C219" s="67"/>
      <c r="D219" s="67"/>
      <c r="E219" s="67">
        <f t="shared" si="20"/>
        <v>5460</v>
      </c>
      <c r="F219" s="67"/>
      <c r="G219" s="67" t="e">
        <f>G218-#REF!</f>
        <v>#REF!</v>
      </c>
    </row>
    <row r="220" spans="1:8">
      <c r="A220" s="66" t="s">
        <v>33</v>
      </c>
      <c r="B220" s="67" t="e">
        <f>ROUND(G219*13.5%/12,0)</f>
        <v>#REF!</v>
      </c>
      <c r="C220" s="67"/>
      <c r="D220" s="67"/>
      <c r="E220" s="67">
        <f t="shared" si="20"/>
        <v>5460</v>
      </c>
      <c r="F220" s="67"/>
      <c r="G220" s="67" t="e">
        <f>G219-#REF!</f>
        <v>#REF!</v>
      </c>
    </row>
    <row r="221" spans="1:8">
      <c r="A221" s="66" t="s">
        <v>4</v>
      </c>
      <c r="B221" s="67" t="e">
        <f>ROUND(G220*13.5%/12,0)</f>
        <v>#REF!</v>
      </c>
      <c r="C221" s="67"/>
      <c r="D221" s="67"/>
      <c r="E221" s="67">
        <f t="shared" si="20"/>
        <v>5460</v>
      </c>
      <c r="F221" s="67"/>
      <c r="G221" s="67" t="e">
        <f>G220-#REF!</f>
        <v>#REF!</v>
      </c>
    </row>
    <row r="222" spans="1:8">
      <c r="A222" s="66" t="s">
        <v>5</v>
      </c>
      <c r="B222" s="67" t="e">
        <f>ROUND(G221*13.5%/12,0)</f>
        <v>#REF!</v>
      </c>
      <c r="C222" s="67"/>
      <c r="D222" s="67"/>
      <c r="E222" s="67">
        <f t="shared" si="20"/>
        <v>5460</v>
      </c>
      <c r="F222" s="67"/>
      <c r="G222" s="67" t="e">
        <f>G221-#REF!</f>
        <v>#REF!</v>
      </c>
    </row>
    <row r="223" spans="1:8">
      <c r="A223" s="66" t="s">
        <v>6</v>
      </c>
    </row>
    <row r="224" spans="1:8" ht="15">
      <c r="A224" s="90" t="s">
        <v>2</v>
      </c>
      <c r="B224" s="89"/>
      <c r="C224" s="89"/>
      <c r="D224" s="89"/>
      <c r="E224" s="89"/>
      <c r="F224" s="89"/>
      <c r="G224" s="89"/>
    </row>
    <row r="225" spans="1:13" ht="15">
      <c r="A225" s="91"/>
      <c r="B225" s="67"/>
      <c r="C225" s="67"/>
      <c r="D225" s="67"/>
      <c r="E225" s="67"/>
      <c r="F225" s="67"/>
      <c r="G225" s="67"/>
      <c r="H225" s="89"/>
    </row>
    <row r="226" spans="1:13">
      <c r="A226" s="91"/>
      <c r="B226" s="67" t="s">
        <v>0</v>
      </c>
      <c r="C226" s="67"/>
      <c r="D226" s="67"/>
      <c r="E226" s="67" t="s">
        <v>26</v>
      </c>
      <c r="F226" s="67"/>
      <c r="G226" s="67" t="s">
        <v>24</v>
      </c>
      <c r="H226" s="68"/>
    </row>
    <row r="227" spans="1:13">
      <c r="A227" s="91"/>
      <c r="B227" s="67"/>
      <c r="C227" s="67"/>
      <c r="D227" s="67"/>
      <c r="E227" s="67"/>
      <c r="F227" s="67"/>
      <c r="G227" s="67">
        <f>368398</f>
        <v>368398</v>
      </c>
      <c r="J227" s="92">
        <v>40787</v>
      </c>
      <c r="K227" s="65">
        <v>25000</v>
      </c>
      <c r="L227" s="65">
        <f>ROUND(K227*13.5%/12,0)</f>
        <v>281</v>
      </c>
      <c r="M227" s="65">
        <f>+K227*13.5%</f>
        <v>3375</v>
      </c>
    </row>
    <row r="228" spans="1:13">
      <c r="A228" s="91"/>
      <c r="B228" s="67">
        <f t="shared" ref="B228:B234" si="21">ROUND(G227*13.5%/12,0)</f>
        <v>4144</v>
      </c>
      <c r="C228" s="67"/>
      <c r="D228" s="67"/>
      <c r="E228" s="67">
        <f>7900-500</f>
        <v>7400</v>
      </c>
      <c r="F228" s="67"/>
      <c r="G228" s="67" t="e">
        <f>+G227-#REF!</f>
        <v>#REF!</v>
      </c>
      <c r="H228" s="65">
        <v>25000</v>
      </c>
      <c r="J228" s="92">
        <v>40817</v>
      </c>
      <c r="K228" s="65">
        <v>25000</v>
      </c>
      <c r="L228" s="65">
        <f t="shared" ref="L228:L240" si="22">ROUND(K228*13.5%/12,0)</f>
        <v>281</v>
      </c>
    </row>
    <row r="229" spans="1:13">
      <c r="B229" s="67" t="e">
        <f t="shared" si="21"/>
        <v>#REF!</v>
      </c>
      <c r="C229" s="67"/>
      <c r="D229" s="67"/>
      <c r="E229" s="67">
        <f t="shared" ref="E229:E234" si="23">7900-500</f>
        <v>7400</v>
      </c>
      <c r="F229" s="67"/>
      <c r="G229" s="67" t="e">
        <f>G228-#REF!</f>
        <v>#REF!</v>
      </c>
      <c r="J229" s="92">
        <v>40848</v>
      </c>
      <c r="K229" s="65">
        <v>25000</v>
      </c>
      <c r="L229" s="65">
        <f t="shared" si="22"/>
        <v>281</v>
      </c>
    </row>
    <row r="230" spans="1:13">
      <c r="B230" s="67" t="e">
        <f t="shared" si="21"/>
        <v>#REF!</v>
      </c>
      <c r="C230" s="67"/>
      <c r="D230" s="67"/>
      <c r="E230" s="67">
        <f t="shared" si="23"/>
        <v>7400</v>
      </c>
      <c r="F230" s="67"/>
      <c r="G230" s="67" t="e">
        <f>G229-#REF!</f>
        <v>#REF!</v>
      </c>
      <c r="J230" s="92">
        <v>40878</v>
      </c>
      <c r="K230" s="65">
        <v>25000</v>
      </c>
      <c r="L230" s="65">
        <f t="shared" si="22"/>
        <v>281</v>
      </c>
    </row>
    <row r="231" spans="1:13">
      <c r="B231" s="67" t="e">
        <f t="shared" si="21"/>
        <v>#REF!</v>
      </c>
      <c r="C231" s="67"/>
      <c r="D231" s="67"/>
      <c r="E231" s="67">
        <f t="shared" si="23"/>
        <v>7400</v>
      </c>
      <c r="F231" s="67"/>
      <c r="G231" s="67" t="e">
        <f>G230-#REF!</f>
        <v>#REF!</v>
      </c>
      <c r="J231" s="92">
        <v>40909</v>
      </c>
      <c r="K231" s="65">
        <v>25000</v>
      </c>
      <c r="L231" s="65">
        <f t="shared" si="22"/>
        <v>281</v>
      </c>
    </row>
    <row r="232" spans="1:13" ht="15">
      <c r="A232" s="89" t="s">
        <v>37</v>
      </c>
      <c r="B232" s="67" t="e">
        <f t="shared" si="21"/>
        <v>#REF!</v>
      </c>
      <c r="C232" s="67"/>
      <c r="D232" s="67"/>
      <c r="E232" s="67">
        <f t="shared" si="23"/>
        <v>7400</v>
      </c>
      <c r="F232" s="67"/>
      <c r="G232" s="67" t="e">
        <f>G231-#REF!</f>
        <v>#REF!</v>
      </c>
      <c r="J232" s="92">
        <v>40940</v>
      </c>
      <c r="K232" s="65">
        <v>25000</v>
      </c>
      <c r="L232" s="65">
        <f t="shared" si="22"/>
        <v>281</v>
      </c>
    </row>
    <row r="233" spans="1:13">
      <c r="A233" s="66"/>
      <c r="B233" s="67" t="e">
        <f t="shared" si="21"/>
        <v>#REF!</v>
      </c>
      <c r="C233" s="67"/>
      <c r="D233" s="67"/>
      <c r="E233" s="67">
        <f t="shared" si="23"/>
        <v>7400</v>
      </c>
      <c r="F233" s="67"/>
      <c r="G233" s="67" t="e">
        <f>G232-#REF!</f>
        <v>#REF!</v>
      </c>
      <c r="J233" s="92">
        <v>40969</v>
      </c>
      <c r="K233" s="65">
        <v>25000</v>
      </c>
      <c r="L233" s="65">
        <f t="shared" si="22"/>
        <v>281</v>
      </c>
    </row>
    <row r="234" spans="1:13">
      <c r="A234" s="66"/>
      <c r="B234" s="67" t="e">
        <f t="shared" si="21"/>
        <v>#REF!</v>
      </c>
      <c r="C234" s="67"/>
      <c r="D234" s="67"/>
      <c r="E234" s="67">
        <f t="shared" si="23"/>
        <v>7400</v>
      </c>
      <c r="F234" s="67"/>
      <c r="G234" s="67" t="e">
        <f>G233-#REF!</f>
        <v>#REF!</v>
      </c>
      <c r="J234" s="92">
        <v>41000</v>
      </c>
      <c r="K234" s="65">
        <v>25000</v>
      </c>
      <c r="L234" s="65">
        <f t="shared" si="22"/>
        <v>281</v>
      </c>
    </row>
    <row r="235" spans="1:13">
      <c r="A235" s="66"/>
      <c r="B235" s="86"/>
      <c r="C235" s="86"/>
      <c r="D235" s="86"/>
      <c r="E235" s="86"/>
      <c r="F235" s="86"/>
      <c r="G235" s="86">
        <v>344900</v>
      </c>
      <c r="J235" s="92">
        <v>41030</v>
      </c>
      <c r="K235" s="65">
        <v>25000</v>
      </c>
      <c r="L235" s="65">
        <f t="shared" si="22"/>
        <v>281</v>
      </c>
    </row>
    <row r="236" spans="1:13">
      <c r="A236" s="66" t="s">
        <v>9</v>
      </c>
      <c r="B236" s="86" t="s">
        <v>38</v>
      </c>
      <c r="C236" s="86"/>
      <c r="D236" s="86"/>
      <c r="E236" s="86">
        <v>25000</v>
      </c>
      <c r="F236" s="86">
        <v>3934</v>
      </c>
      <c r="G236" s="104">
        <f>+E236+F236</f>
        <v>28934</v>
      </c>
      <c r="J236" s="92">
        <v>41061</v>
      </c>
      <c r="K236" s="65">
        <v>25000</v>
      </c>
      <c r="L236" s="65">
        <f t="shared" si="22"/>
        <v>281</v>
      </c>
    </row>
    <row r="237" spans="1:13">
      <c r="A237" s="66" t="s">
        <v>10</v>
      </c>
      <c r="B237" s="86"/>
      <c r="C237" s="86"/>
      <c r="D237" s="86"/>
      <c r="E237" s="86"/>
      <c r="F237" s="86"/>
      <c r="G237" s="86">
        <f>+G235+G236</f>
        <v>373834</v>
      </c>
      <c r="J237" s="92">
        <v>41091</v>
      </c>
      <c r="K237" s="65">
        <v>25000</v>
      </c>
      <c r="L237" s="65">
        <f t="shared" si="22"/>
        <v>281</v>
      </c>
    </row>
    <row r="238" spans="1:13">
      <c r="A238" s="66" t="s">
        <v>33</v>
      </c>
      <c r="B238" s="86"/>
      <c r="C238" s="86"/>
      <c r="D238" s="86"/>
      <c r="E238" s="86"/>
      <c r="F238" s="86"/>
      <c r="G238" s="86"/>
      <c r="J238" s="92">
        <v>41122</v>
      </c>
      <c r="K238" s="65">
        <v>25000</v>
      </c>
      <c r="L238" s="65">
        <f t="shared" si="22"/>
        <v>281</v>
      </c>
    </row>
    <row r="239" spans="1:13">
      <c r="A239" s="66" t="s">
        <v>4</v>
      </c>
      <c r="E239" s="65">
        <v>5000</v>
      </c>
      <c r="F239" s="65">
        <v>2000</v>
      </c>
      <c r="G239" s="65">
        <v>12500</v>
      </c>
      <c r="J239" s="92">
        <v>41153</v>
      </c>
      <c r="K239" s="65">
        <v>25000</v>
      </c>
      <c r="L239" s="65">
        <f t="shared" si="22"/>
        <v>281</v>
      </c>
    </row>
    <row r="240" spans="1:13">
      <c r="A240" s="66" t="s">
        <v>5</v>
      </c>
      <c r="H240" s="65">
        <v>373900</v>
      </c>
      <c r="I240" s="65">
        <v>10000</v>
      </c>
      <c r="J240" s="92">
        <v>41183</v>
      </c>
      <c r="K240" s="65">
        <v>25000</v>
      </c>
      <c r="L240" s="65">
        <f t="shared" si="22"/>
        <v>281</v>
      </c>
    </row>
    <row r="241" spans="1:12">
      <c r="A241" s="66" t="s">
        <v>6</v>
      </c>
      <c r="I241" s="65">
        <f>+I240+H240+G239+F239+E239</f>
        <v>403400</v>
      </c>
      <c r="L241" s="65">
        <f>SUM(L227:L240)</f>
        <v>3934</v>
      </c>
    </row>
    <row r="242" spans="1:12" ht="15">
      <c r="A242" s="90" t="s">
        <v>2</v>
      </c>
      <c r="B242" s="89"/>
      <c r="C242" s="89"/>
      <c r="D242" s="89"/>
      <c r="E242" s="89"/>
      <c r="F242" s="89"/>
      <c r="G242" s="89"/>
      <c r="I242" s="65" t="e">
        <f>+#REF!-I241</f>
        <v>#REF!</v>
      </c>
    </row>
    <row r="243" spans="1:12" ht="15">
      <c r="B243" s="67"/>
      <c r="C243" s="67"/>
      <c r="D243" s="67"/>
      <c r="E243" s="67"/>
      <c r="F243" s="67"/>
      <c r="G243" s="67"/>
      <c r="H243" s="89"/>
    </row>
    <row r="244" spans="1:12">
      <c r="B244" s="67" t="s">
        <v>0</v>
      </c>
      <c r="C244" s="67"/>
      <c r="D244" s="67"/>
      <c r="E244" s="67" t="s">
        <v>26</v>
      </c>
      <c r="F244" s="67"/>
      <c r="G244" s="67" t="s">
        <v>24</v>
      </c>
      <c r="H244" s="68"/>
    </row>
    <row r="245" spans="1:12">
      <c r="B245" s="67"/>
      <c r="C245" s="67"/>
      <c r="D245" s="67"/>
      <c r="E245" s="67"/>
      <c r="F245" s="67"/>
      <c r="G245" s="67">
        <v>150879</v>
      </c>
    </row>
    <row r="246" spans="1:12">
      <c r="B246" s="67">
        <f t="shared" ref="B246:B252" si="24">ROUND(G245*13.5%/12,0)</f>
        <v>1697</v>
      </c>
      <c r="C246" s="67"/>
      <c r="D246" s="67"/>
      <c r="E246" s="67">
        <v>4000</v>
      </c>
      <c r="F246" s="67"/>
      <c r="G246" s="67" t="e">
        <f>+G245-#REF!</f>
        <v>#REF!</v>
      </c>
    </row>
    <row r="247" spans="1:12">
      <c r="B247" s="67" t="e">
        <f t="shared" si="24"/>
        <v>#REF!</v>
      </c>
      <c r="C247" s="67"/>
      <c r="D247" s="67"/>
      <c r="E247" s="67">
        <v>4000</v>
      </c>
      <c r="F247" s="67"/>
      <c r="G247" s="67" t="e">
        <f>G246-#REF!</f>
        <v>#REF!</v>
      </c>
    </row>
    <row r="248" spans="1:12" ht="15">
      <c r="A248" s="89" t="s">
        <v>16</v>
      </c>
      <c r="B248" s="67" t="e">
        <f t="shared" si="24"/>
        <v>#REF!</v>
      </c>
      <c r="C248" s="67"/>
      <c r="D248" s="67"/>
      <c r="E248" s="67">
        <v>4000</v>
      </c>
      <c r="F248" s="67"/>
      <c r="G248" s="67" t="e">
        <f>G247-#REF!</f>
        <v>#REF!</v>
      </c>
    </row>
    <row r="249" spans="1:12">
      <c r="A249" s="66"/>
      <c r="B249" s="67" t="e">
        <f t="shared" si="24"/>
        <v>#REF!</v>
      </c>
      <c r="C249" s="67"/>
      <c r="D249" s="67"/>
      <c r="E249" s="67">
        <v>4000</v>
      </c>
      <c r="F249" s="67"/>
      <c r="G249" s="67" t="e">
        <f>G248-#REF!</f>
        <v>#REF!</v>
      </c>
    </row>
    <row r="250" spans="1:12">
      <c r="A250" s="66"/>
      <c r="B250" s="67" t="e">
        <f t="shared" si="24"/>
        <v>#REF!</v>
      </c>
      <c r="C250" s="67"/>
      <c r="D250" s="67"/>
      <c r="E250" s="67">
        <v>4000</v>
      </c>
      <c r="F250" s="67"/>
      <c r="G250" s="67" t="e">
        <f>G249-#REF!</f>
        <v>#REF!</v>
      </c>
    </row>
    <row r="251" spans="1:12">
      <c r="A251" s="66"/>
      <c r="B251" s="67" t="e">
        <f t="shared" si="24"/>
        <v>#REF!</v>
      </c>
      <c r="C251" s="67"/>
      <c r="D251" s="67"/>
      <c r="E251" s="67">
        <v>4000</v>
      </c>
      <c r="F251" s="67"/>
      <c r="G251" s="67" t="e">
        <f>G250-#REF!</f>
        <v>#REF!</v>
      </c>
    </row>
    <row r="252" spans="1:12">
      <c r="A252" s="66" t="s">
        <v>9</v>
      </c>
      <c r="B252" s="67" t="e">
        <f t="shared" si="24"/>
        <v>#REF!</v>
      </c>
      <c r="C252" s="67"/>
      <c r="D252" s="67"/>
      <c r="E252" s="67">
        <v>4000</v>
      </c>
      <c r="F252" s="67"/>
      <c r="G252" s="67" t="e">
        <f>G251-#REF!</f>
        <v>#REF!</v>
      </c>
    </row>
    <row r="253" spans="1:12">
      <c r="A253" s="66" t="s">
        <v>10</v>
      </c>
    </row>
    <row r="254" spans="1:12">
      <c r="A254" s="66" t="s">
        <v>33</v>
      </c>
    </row>
    <row r="255" spans="1:12">
      <c r="A255" s="66" t="s">
        <v>4</v>
      </c>
    </row>
    <row r="256" spans="1:12">
      <c r="A256" s="66" t="s">
        <v>5</v>
      </c>
    </row>
    <row r="257" spans="1:8">
      <c r="A257" s="66" t="s">
        <v>6</v>
      </c>
    </row>
    <row r="258" spans="1:8" ht="15">
      <c r="A258" s="90" t="s">
        <v>2</v>
      </c>
      <c r="B258" s="89"/>
      <c r="C258" s="89"/>
      <c r="D258" s="89"/>
      <c r="E258" s="89"/>
      <c r="F258" s="89"/>
      <c r="G258" s="89"/>
    </row>
    <row r="259" spans="1:8" ht="15">
      <c r="B259" s="67"/>
      <c r="C259" s="67"/>
      <c r="D259" s="67"/>
      <c r="E259" s="67"/>
      <c r="F259" s="67"/>
      <c r="G259" s="67"/>
      <c r="H259" s="89"/>
    </row>
    <row r="260" spans="1:8">
      <c r="B260" s="67" t="s">
        <v>0</v>
      </c>
      <c r="C260" s="67"/>
      <c r="D260" s="67"/>
      <c r="E260" s="67" t="s">
        <v>26</v>
      </c>
      <c r="F260" s="67"/>
      <c r="G260" s="67" t="s">
        <v>24</v>
      </c>
      <c r="H260" s="68"/>
    </row>
    <row r="261" spans="1:8" ht="15">
      <c r="A261" s="89" t="s">
        <v>36</v>
      </c>
      <c r="B261" s="67"/>
      <c r="C261" s="67"/>
      <c r="D261" s="67"/>
      <c r="E261" s="67"/>
      <c r="F261" s="67"/>
      <c r="G261" s="67">
        <v>368299</v>
      </c>
    </row>
    <row r="262" spans="1:8">
      <c r="A262" s="66"/>
      <c r="B262" s="67">
        <f t="shared" ref="B262:B268" si="25">ROUND(G261*13.5%/12,0)</f>
        <v>4143</v>
      </c>
      <c r="C262" s="67"/>
      <c r="D262" s="67"/>
      <c r="E262" s="67">
        <v>7400</v>
      </c>
      <c r="F262" s="67"/>
      <c r="G262" s="67" t="e">
        <f>+G261-#REF!</f>
        <v>#REF!</v>
      </c>
    </row>
    <row r="263" spans="1:8">
      <c r="A263" s="66"/>
      <c r="B263" s="67" t="e">
        <f t="shared" si="25"/>
        <v>#REF!</v>
      </c>
      <c r="C263" s="67"/>
      <c r="D263" s="67"/>
      <c r="E263" s="67">
        <v>7400</v>
      </c>
      <c r="F263" s="67"/>
      <c r="G263" s="67" t="e">
        <f>G262-#REF!</f>
        <v>#REF!</v>
      </c>
    </row>
    <row r="264" spans="1:8">
      <c r="A264" s="66"/>
      <c r="B264" s="67" t="e">
        <f t="shared" si="25"/>
        <v>#REF!</v>
      </c>
      <c r="C264" s="67"/>
      <c r="D264" s="67"/>
      <c r="E264" s="67">
        <v>7400</v>
      </c>
      <c r="F264" s="67"/>
      <c r="G264" s="67" t="e">
        <f>G263-#REF!</f>
        <v>#REF!</v>
      </c>
    </row>
    <row r="265" spans="1:8">
      <c r="A265" s="66"/>
      <c r="B265" s="67" t="e">
        <f t="shared" si="25"/>
        <v>#REF!</v>
      </c>
      <c r="C265" s="67"/>
      <c r="D265" s="67"/>
      <c r="E265" s="67">
        <v>7400</v>
      </c>
      <c r="F265" s="67"/>
      <c r="G265" s="67" t="e">
        <f>G264-#REF!</f>
        <v>#REF!</v>
      </c>
    </row>
    <row r="266" spans="1:8">
      <c r="A266" s="66"/>
      <c r="B266" s="67" t="e">
        <f t="shared" si="25"/>
        <v>#REF!</v>
      </c>
      <c r="C266" s="67"/>
      <c r="D266" s="67"/>
      <c r="E266" s="67">
        <v>7400</v>
      </c>
      <c r="F266" s="67"/>
      <c r="G266" s="67" t="e">
        <f>G265-#REF!</f>
        <v>#REF!</v>
      </c>
    </row>
    <row r="267" spans="1:8">
      <c r="A267" s="66"/>
      <c r="B267" s="67" t="e">
        <f t="shared" si="25"/>
        <v>#REF!</v>
      </c>
      <c r="C267" s="67"/>
      <c r="D267" s="67"/>
      <c r="E267" s="67">
        <v>7400</v>
      </c>
      <c r="F267" s="67"/>
      <c r="G267" s="67" t="e">
        <f>G266-#REF!</f>
        <v>#REF!</v>
      </c>
    </row>
    <row r="268" spans="1:8">
      <c r="A268" s="66"/>
      <c r="B268" s="67" t="e">
        <f t="shared" si="25"/>
        <v>#REF!</v>
      </c>
      <c r="C268" s="67"/>
      <c r="D268" s="67"/>
      <c r="E268" s="67">
        <v>7400</v>
      </c>
      <c r="F268" s="67"/>
      <c r="G268" s="67" t="e">
        <f>G267-#REF!</f>
        <v>#REF!</v>
      </c>
    </row>
    <row r="269" spans="1:8">
      <c r="A269" s="76">
        <v>40787</v>
      </c>
    </row>
    <row r="270" spans="1:8">
      <c r="A270" s="76">
        <v>40817</v>
      </c>
    </row>
    <row r="271" spans="1:8" ht="15">
      <c r="A271" s="76">
        <v>40848</v>
      </c>
      <c r="B271" s="89"/>
      <c r="C271" s="89"/>
      <c r="D271" s="89"/>
      <c r="E271" s="89"/>
      <c r="F271" s="89"/>
      <c r="G271" s="89"/>
    </row>
    <row r="272" spans="1:8" ht="15">
      <c r="A272" s="76">
        <v>40878</v>
      </c>
      <c r="B272" s="67"/>
      <c r="C272" s="67"/>
      <c r="D272" s="67"/>
      <c r="E272" s="67"/>
      <c r="F272" s="67"/>
      <c r="G272" s="67"/>
      <c r="H272" s="89"/>
    </row>
    <row r="273" spans="1:9">
      <c r="A273" s="76">
        <v>40909</v>
      </c>
      <c r="B273" s="67" t="s">
        <v>0</v>
      </c>
      <c r="C273" s="67"/>
      <c r="D273" s="67"/>
      <c r="E273" s="67" t="s">
        <v>26</v>
      </c>
      <c r="F273" s="67"/>
      <c r="G273" s="67" t="s">
        <v>24</v>
      </c>
      <c r="H273" s="68"/>
    </row>
    <row r="274" spans="1:9">
      <c r="A274" s="76">
        <v>40940</v>
      </c>
      <c r="B274" s="67"/>
      <c r="C274" s="67"/>
      <c r="D274" s="67"/>
      <c r="E274" s="67"/>
      <c r="F274" s="67"/>
      <c r="G274" s="67">
        <v>377405</v>
      </c>
    </row>
    <row r="275" spans="1:9">
      <c r="A275" s="93">
        <v>40969</v>
      </c>
      <c r="B275" s="67"/>
      <c r="C275" s="67"/>
      <c r="D275" s="67"/>
      <c r="E275" s="67"/>
      <c r="F275" s="67"/>
      <c r="G275" s="67"/>
    </row>
    <row r="276" spans="1:9">
      <c r="A276" s="76">
        <v>41000</v>
      </c>
      <c r="B276" s="67"/>
      <c r="C276" s="67"/>
      <c r="D276" s="67"/>
      <c r="E276" s="67"/>
      <c r="F276" s="67"/>
      <c r="G276" s="67"/>
    </row>
    <row r="277" spans="1:9">
      <c r="A277" s="76">
        <v>41030</v>
      </c>
      <c r="B277" s="67"/>
      <c r="C277" s="67"/>
      <c r="D277" s="67"/>
      <c r="E277" s="67"/>
      <c r="F277" s="67"/>
      <c r="G277" s="67"/>
    </row>
    <row r="278" spans="1:9">
      <c r="A278" s="76">
        <v>41061</v>
      </c>
      <c r="B278" s="67"/>
      <c r="C278" s="67"/>
      <c r="D278" s="67"/>
      <c r="E278" s="67"/>
      <c r="F278" s="67"/>
      <c r="G278" s="67"/>
    </row>
    <row r="279" spans="1:9">
      <c r="A279" s="76">
        <v>41091</v>
      </c>
      <c r="B279" s="67">
        <f>ROUND(G274*13.5%/12,0)</f>
        <v>4246</v>
      </c>
      <c r="C279" s="67"/>
      <c r="D279" s="67"/>
      <c r="E279" s="67">
        <v>5950</v>
      </c>
      <c r="F279" s="67"/>
      <c r="G279" s="67" t="e">
        <f>+G274-#REF!</f>
        <v>#REF!</v>
      </c>
    </row>
    <row r="280" spans="1:9">
      <c r="A280" s="76">
        <v>41122</v>
      </c>
      <c r="B280" s="67" t="e">
        <f t="shared" ref="B280:B291" si="26">ROUND(G279*13.5%/12,0)</f>
        <v>#REF!</v>
      </c>
      <c r="C280" s="67"/>
      <c r="D280" s="67"/>
      <c r="E280" s="67">
        <v>5950</v>
      </c>
      <c r="F280" s="67"/>
      <c r="G280" s="67" t="e">
        <f>G279-#REF!</f>
        <v>#REF!</v>
      </c>
      <c r="I280" s="65">
        <v>7400</v>
      </c>
    </row>
    <row r="281" spans="1:9">
      <c r="A281" s="76">
        <v>41153</v>
      </c>
      <c r="B281" s="67" t="e">
        <f t="shared" si="26"/>
        <v>#REF!</v>
      </c>
      <c r="C281" s="67"/>
      <c r="D281" s="67"/>
      <c r="E281" s="67">
        <v>5950</v>
      </c>
      <c r="F281" s="67"/>
      <c r="G281" s="67" t="e">
        <f>G280-#REF!+10000</f>
        <v>#REF!</v>
      </c>
      <c r="I281" s="65">
        <f>+I280-1450</f>
        <v>5950</v>
      </c>
    </row>
    <row r="282" spans="1:9">
      <c r="B282" s="67" t="e">
        <f t="shared" si="26"/>
        <v>#REF!</v>
      </c>
      <c r="C282" s="67"/>
      <c r="D282" s="67"/>
      <c r="E282" s="67">
        <v>5950</v>
      </c>
      <c r="F282" s="67"/>
      <c r="G282" s="67" t="e">
        <f>G281-#REF!</f>
        <v>#REF!</v>
      </c>
    </row>
    <row r="283" spans="1:9">
      <c r="B283" s="67" t="e">
        <f t="shared" si="26"/>
        <v>#REF!</v>
      </c>
      <c r="C283" s="67"/>
      <c r="D283" s="67"/>
      <c r="E283" s="67">
        <v>5950</v>
      </c>
      <c r="F283" s="67"/>
      <c r="G283" s="67" t="e">
        <f>G282-#REF!</f>
        <v>#REF!</v>
      </c>
    </row>
    <row r="284" spans="1:9">
      <c r="B284" s="67" t="e">
        <f t="shared" si="26"/>
        <v>#REF!</v>
      </c>
      <c r="C284" s="67"/>
      <c r="D284" s="67"/>
      <c r="E284" s="67">
        <v>5950</v>
      </c>
      <c r="F284" s="67"/>
      <c r="G284" s="67" t="e">
        <f>G283-#REF!</f>
        <v>#REF!</v>
      </c>
    </row>
    <row r="285" spans="1:9">
      <c r="A285" s="66"/>
      <c r="B285" s="94" t="e">
        <f t="shared" si="26"/>
        <v>#REF!</v>
      </c>
      <c r="C285" s="94"/>
      <c r="D285" s="94"/>
      <c r="E285" s="94">
        <v>5950</v>
      </c>
      <c r="F285" s="94"/>
      <c r="G285" s="94" t="e">
        <f>G284-#REF!</f>
        <v>#REF!</v>
      </c>
    </row>
    <row r="286" spans="1:9">
      <c r="A286" s="76">
        <v>40787</v>
      </c>
      <c r="B286" s="67" t="e">
        <f t="shared" si="26"/>
        <v>#REF!</v>
      </c>
      <c r="C286" s="67"/>
      <c r="D286" s="67"/>
      <c r="E286" s="67">
        <v>5950</v>
      </c>
      <c r="F286" s="67"/>
      <c r="G286" s="67" t="e">
        <f>G285-#REF!</f>
        <v>#REF!</v>
      </c>
    </row>
    <row r="287" spans="1:9">
      <c r="A287" s="76">
        <v>40817</v>
      </c>
      <c r="B287" s="67" t="e">
        <f t="shared" si="26"/>
        <v>#REF!</v>
      </c>
      <c r="C287" s="67"/>
      <c r="D287" s="67"/>
      <c r="E287" s="67">
        <v>5950</v>
      </c>
      <c r="F287" s="67"/>
      <c r="G287" s="67" t="e">
        <f>G286-#REF!</f>
        <v>#REF!</v>
      </c>
    </row>
    <row r="288" spans="1:9">
      <c r="A288" s="76">
        <v>40848</v>
      </c>
      <c r="B288" s="67" t="e">
        <f t="shared" si="26"/>
        <v>#REF!</v>
      </c>
      <c r="C288" s="67"/>
      <c r="D288" s="67"/>
      <c r="E288" s="67">
        <v>5950</v>
      </c>
      <c r="F288" s="67"/>
      <c r="G288" s="67" t="e">
        <f>G287-#REF!</f>
        <v>#REF!</v>
      </c>
    </row>
    <row r="289" spans="1:7">
      <c r="A289" s="76">
        <v>40878</v>
      </c>
      <c r="B289" s="67" t="e">
        <f t="shared" si="26"/>
        <v>#REF!</v>
      </c>
      <c r="C289" s="67"/>
      <c r="D289" s="67"/>
      <c r="E289" s="67">
        <v>5950</v>
      </c>
      <c r="F289" s="67"/>
      <c r="G289" s="67" t="e">
        <f>G288-#REF!</f>
        <v>#REF!</v>
      </c>
    </row>
    <row r="290" spans="1:7">
      <c r="A290" s="76">
        <v>40909</v>
      </c>
      <c r="B290" s="67" t="e">
        <f t="shared" si="26"/>
        <v>#REF!</v>
      </c>
      <c r="C290" s="67"/>
      <c r="D290" s="67"/>
      <c r="E290" s="67">
        <v>5950</v>
      </c>
      <c r="F290" s="67"/>
      <c r="G290" s="67" t="e">
        <f>G289-#REF!</f>
        <v>#REF!</v>
      </c>
    </row>
    <row r="291" spans="1:7">
      <c r="A291" s="76">
        <v>40940</v>
      </c>
      <c r="B291" s="67" t="e">
        <f t="shared" si="26"/>
        <v>#REF!</v>
      </c>
      <c r="C291" s="67"/>
      <c r="D291" s="67"/>
      <c r="E291" s="67">
        <v>5950</v>
      </c>
      <c r="F291" s="67"/>
      <c r="G291" s="67" t="e">
        <f>G290-#REF!</f>
        <v>#REF!</v>
      </c>
    </row>
    <row r="292" spans="1:7">
      <c r="A292" s="76">
        <v>40969</v>
      </c>
    </row>
    <row r="293" spans="1:7">
      <c r="A293" s="76">
        <v>41000</v>
      </c>
    </row>
    <row r="294" spans="1:7">
      <c r="A294" s="76">
        <v>41030</v>
      </c>
    </row>
    <row r="295" spans="1:7">
      <c r="A295" s="76">
        <v>41061</v>
      </c>
      <c r="B295" s="67"/>
      <c r="C295" s="67"/>
      <c r="D295" s="67"/>
      <c r="E295" s="67"/>
      <c r="F295" s="67"/>
      <c r="G295" s="67">
        <v>25000</v>
      </c>
    </row>
    <row r="296" spans="1:7">
      <c r="A296" s="76">
        <v>41091</v>
      </c>
      <c r="B296" s="67">
        <f t="shared" ref="B296:B308" si="27">ROUND(G295*13.5%/12,0)</f>
        <v>281</v>
      </c>
      <c r="C296" s="67"/>
      <c r="D296" s="67"/>
      <c r="E296" s="67">
        <v>1450</v>
      </c>
      <c r="F296" s="67"/>
      <c r="G296" s="67" t="e">
        <f>+G295-#REF!</f>
        <v>#REF!</v>
      </c>
    </row>
    <row r="297" spans="1:7">
      <c r="A297" s="76">
        <v>41122</v>
      </c>
      <c r="B297" s="67" t="e">
        <f t="shared" si="27"/>
        <v>#REF!</v>
      </c>
      <c r="C297" s="67"/>
      <c r="D297" s="67"/>
      <c r="E297" s="67">
        <v>1450</v>
      </c>
      <c r="F297" s="67"/>
      <c r="G297" s="67" t="e">
        <f>G296-#REF!</f>
        <v>#REF!</v>
      </c>
    </row>
    <row r="298" spans="1:7">
      <c r="A298" s="76">
        <v>41153</v>
      </c>
      <c r="B298" s="67" t="e">
        <f t="shared" si="27"/>
        <v>#REF!</v>
      </c>
      <c r="C298" s="67"/>
      <c r="D298" s="67"/>
      <c r="E298" s="67">
        <v>1450</v>
      </c>
      <c r="F298" s="67"/>
      <c r="G298" s="67" t="e">
        <f>G297-#REF!</f>
        <v>#REF!</v>
      </c>
    </row>
    <row r="299" spans="1:7">
      <c r="B299" s="67" t="e">
        <f t="shared" si="27"/>
        <v>#REF!</v>
      </c>
      <c r="C299" s="67"/>
      <c r="D299" s="67"/>
      <c r="E299" s="67">
        <v>1450</v>
      </c>
      <c r="F299" s="67"/>
      <c r="G299" s="67" t="e">
        <f>G298-#REF!</f>
        <v>#REF!</v>
      </c>
    </row>
    <row r="300" spans="1:7">
      <c r="B300" s="67" t="e">
        <f t="shared" si="27"/>
        <v>#REF!</v>
      </c>
      <c r="C300" s="67"/>
      <c r="D300" s="67"/>
      <c r="E300" s="67">
        <v>1450</v>
      </c>
      <c r="F300" s="67"/>
      <c r="G300" s="67" t="e">
        <f>G299-#REF!</f>
        <v>#REF!</v>
      </c>
    </row>
    <row r="301" spans="1:7">
      <c r="B301" s="67" t="e">
        <f t="shared" si="27"/>
        <v>#REF!</v>
      </c>
      <c r="C301" s="67"/>
      <c r="D301" s="67"/>
      <c r="E301" s="67">
        <v>1450</v>
      </c>
      <c r="F301" s="67"/>
      <c r="G301" s="67" t="e">
        <f>G300-#REF!</f>
        <v>#REF!</v>
      </c>
    </row>
    <row r="302" spans="1:7">
      <c r="B302" s="67" t="e">
        <f t="shared" si="27"/>
        <v>#REF!</v>
      </c>
      <c r="C302" s="67"/>
      <c r="D302" s="67"/>
      <c r="E302" s="67">
        <v>1450</v>
      </c>
      <c r="F302" s="67"/>
      <c r="G302" s="67" t="e">
        <f>G301-#REF!</f>
        <v>#REF!</v>
      </c>
    </row>
    <row r="303" spans="1:7">
      <c r="B303" s="67" t="e">
        <f t="shared" si="27"/>
        <v>#REF!</v>
      </c>
      <c r="C303" s="67"/>
      <c r="D303" s="67"/>
      <c r="E303" s="67">
        <v>1450</v>
      </c>
      <c r="F303" s="67"/>
      <c r="G303" s="67" t="e">
        <f>G302-#REF!</f>
        <v>#REF!</v>
      </c>
    </row>
    <row r="304" spans="1:7">
      <c r="B304" s="67" t="e">
        <f t="shared" si="27"/>
        <v>#REF!</v>
      </c>
      <c r="C304" s="67"/>
      <c r="D304" s="67"/>
      <c r="E304" s="67">
        <v>1450</v>
      </c>
      <c r="F304" s="67"/>
      <c r="G304" s="67" t="e">
        <f>G303-#REF!</f>
        <v>#REF!</v>
      </c>
    </row>
    <row r="305" spans="1:7">
      <c r="A305" s="66"/>
      <c r="B305" s="67" t="e">
        <f t="shared" si="27"/>
        <v>#REF!</v>
      </c>
      <c r="C305" s="67"/>
      <c r="D305" s="67"/>
      <c r="E305" s="67">
        <v>1450</v>
      </c>
      <c r="F305" s="67"/>
      <c r="G305" s="67" t="e">
        <f>G304-#REF!</f>
        <v>#REF!</v>
      </c>
    </row>
    <row r="306" spans="1:7">
      <c r="A306" s="76">
        <v>40603</v>
      </c>
      <c r="B306" s="67" t="e">
        <f t="shared" si="27"/>
        <v>#REF!</v>
      </c>
      <c r="C306" s="67"/>
      <c r="D306" s="67"/>
      <c r="E306" s="67">
        <v>1450</v>
      </c>
      <c r="F306" s="67"/>
      <c r="G306" s="67" t="e">
        <f>G305-#REF!</f>
        <v>#REF!</v>
      </c>
    </row>
    <row r="307" spans="1:7">
      <c r="A307" s="76">
        <v>40634</v>
      </c>
      <c r="B307" s="67" t="e">
        <f t="shared" si="27"/>
        <v>#REF!</v>
      </c>
      <c r="C307" s="67"/>
      <c r="D307" s="67"/>
      <c r="E307" s="67">
        <v>1450</v>
      </c>
      <c r="F307" s="67"/>
      <c r="G307" s="67" t="e">
        <f>G306-#REF!</f>
        <v>#REF!</v>
      </c>
    </row>
    <row r="308" spans="1:7">
      <c r="A308" s="76">
        <v>40664</v>
      </c>
      <c r="B308" s="67" t="e">
        <f t="shared" si="27"/>
        <v>#REF!</v>
      </c>
      <c r="C308" s="67"/>
      <c r="D308" s="67"/>
      <c r="E308" s="67">
        <v>1450</v>
      </c>
      <c r="F308" s="67"/>
      <c r="G308" s="67" t="e">
        <f>G307-#REF!</f>
        <v>#REF!</v>
      </c>
    </row>
    <row r="309" spans="1:7">
      <c r="A309" s="76">
        <v>40695</v>
      </c>
      <c r="B309" s="67"/>
      <c r="C309" s="67"/>
      <c r="D309" s="67"/>
      <c r="E309" s="96">
        <f>SUM(E296:E308)</f>
        <v>18850</v>
      </c>
      <c r="F309" s="67"/>
      <c r="G309" s="67"/>
    </row>
    <row r="310" spans="1:7">
      <c r="A310" s="76">
        <v>40725</v>
      </c>
    </row>
    <row r="311" spans="1:7">
      <c r="A311" s="76">
        <v>40756</v>
      </c>
    </row>
    <row r="312" spans="1:7">
      <c r="A312" s="76">
        <v>40787</v>
      </c>
    </row>
    <row r="313" spans="1:7">
      <c r="A313" s="76">
        <v>40817</v>
      </c>
    </row>
    <row r="314" spans="1:7">
      <c r="A314" s="76">
        <v>40848</v>
      </c>
    </row>
    <row r="315" spans="1:7">
      <c r="A315" s="76">
        <v>40878</v>
      </c>
      <c r="B315" s="67"/>
      <c r="C315" s="67"/>
      <c r="D315" s="67"/>
      <c r="E315" s="67"/>
      <c r="F315" s="67"/>
      <c r="G315" s="67">
        <v>394875</v>
      </c>
    </row>
    <row r="316" spans="1:7">
      <c r="A316" s="76">
        <v>40909</v>
      </c>
      <c r="B316" s="67">
        <v>2596</v>
      </c>
      <c r="C316" s="67"/>
      <c r="D316" s="67"/>
      <c r="E316" s="67">
        <f>5117-500</f>
        <v>4617</v>
      </c>
      <c r="F316" s="67"/>
      <c r="G316" s="67" t="e">
        <f>+G315-#REF!</f>
        <v>#REF!</v>
      </c>
    </row>
    <row r="317" spans="1:7">
      <c r="A317" s="76">
        <v>40940</v>
      </c>
      <c r="B317" s="67" t="e">
        <f t="shared" ref="B317:B334" si="28">ROUND(G316*13.5%/12,0)</f>
        <v>#REF!</v>
      </c>
      <c r="C317" s="67"/>
      <c r="D317" s="67"/>
      <c r="E317" s="67">
        <f>5117-500</f>
        <v>4617</v>
      </c>
      <c r="F317" s="67"/>
      <c r="G317" s="67" t="e">
        <f>G316-#REF!</f>
        <v>#REF!</v>
      </c>
    </row>
    <row r="318" spans="1:7">
      <c r="A318" s="76">
        <v>40969</v>
      </c>
      <c r="B318" s="67" t="e">
        <f t="shared" si="28"/>
        <v>#REF!</v>
      </c>
      <c r="C318" s="67"/>
      <c r="D318" s="67"/>
      <c r="E318" s="67">
        <f>7900-500</f>
        <v>7400</v>
      </c>
      <c r="F318" s="67"/>
      <c r="G318" s="67" t="e">
        <f>G317-#REF!</f>
        <v>#REF!</v>
      </c>
    </row>
    <row r="319" spans="1:7">
      <c r="A319" s="76">
        <v>41000</v>
      </c>
      <c r="B319" s="67" t="e">
        <f t="shared" si="28"/>
        <v>#REF!</v>
      </c>
      <c r="C319" s="67"/>
      <c r="D319" s="67"/>
      <c r="E319" s="67">
        <f>7900-500</f>
        <v>7400</v>
      </c>
      <c r="F319" s="67"/>
      <c r="G319" s="67" t="e">
        <f>G318-#REF!</f>
        <v>#REF!</v>
      </c>
    </row>
    <row r="320" spans="1:7">
      <c r="A320" s="76">
        <v>41030</v>
      </c>
      <c r="B320" s="67" t="e">
        <f t="shared" si="28"/>
        <v>#REF!</v>
      </c>
      <c r="C320" s="67"/>
      <c r="D320" s="67"/>
      <c r="E320" s="67">
        <f>7900-500</f>
        <v>7400</v>
      </c>
      <c r="F320" s="67"/>
      <c r="G320" s="67" t="e">
        <f>G319-#REF!</f>
        <v>#REF!</v>
      </c>
    </row>
    <row r="321" spans="1:8">
      <c r="A321" s="76">
        <v>41061</v>
      </c>
      <c r="B321" s="67" t="e">
        <f t="shared" si="28"/>
        <v>#REF!</v>
      </c>
      <c r="C321" s="67"/>
      <c r="D321" s="67"/>
      <c r="E321" s="67">
        <f>7900-500</f>
        <v>7400</v>
      </c>
      <c r="F321" s="67"/>
      <c r="G321" s="67" t="e">
        <f>G320-#REF!</f>
        <v>#REF!</v>
      </c>
    </row>
    <row r="322" spans="1:8">
      <c r="A322" s="76">
        <v>41091</v>
      </c>
      <c r="B322" s="67" t="e">
        <f t="shared" si="28"/>
        <v>#REF!</v>
      </c>
      <c r="C322" s="67"/>
      <c r="D322" s="67"/>
      <c r="E322" s="67">
        <f>7900-500</f>
        <v>7400</v>
      </c>
      <c r="F322" s="67"/>
      <c r="G322" s="67" t="e">
        <f>G321-#REF!</f>
        <v>#REF!</v>
      </c>
    </row>
    <row r="323" spans="1:8">
      <c r="A323" s="76">
        <v>41122</v>
      </c>
      <c r="B323" s="67" t="e">
        <f t="shared" si="28"/>
        <v>#REF!</v>
      </c>
      <c r="C323" s="67"/>
      <c r="D323" s="67"/>
      <c r="E323" s="67">
        <f>7400-1450</f>
        <v>5950</v>
      </c>
      <c r="F323" s="67"/>
      <c r="G323" s="67" t="e">
        <f>G322-#REF!</f>
        <v>#REF!</v>
      </c>
    </row>
    <row r="324" spans="1:8">
      <c r="A324" s="76">
        <v>41153</v>
      </c>
      <c r="B324" s="67" t="e">
        <f t="shared" si="28"/>
        <v>#REF!</v>
      </c>
      <c r="C324" s="67"/>
      <c r="D324" s="67"/>
      <c r="E324" s="67">
        <f t="shared" ref="E324:E334" si="29">7400-1450</f>
        <v>5950</v>
      </c>
      <c r="F324" s="67"/>
      <c r="G324" s="67" t="e">
        <f>G323-#REF!+10000</f>
        <v>#REF!</v>
      </c>
    </row>
    <row r="325" spans="1:8">
      <c r="B325" s="67" t="e">
        <f t="shared" si="28"/>
        <v>#REF!</v>
      </c>
      <c r="C325" s="67"/>
      <c r="D325" s="67"/>
      <c r="E325" s="67">
        <f t="shared" si="29"/>
        <v>5950</v>
      </c>
      <c r="F325" s="67"/>
      <c r="G325" s="67" t="e">
        <f>G324-#REF!</f>
        <v>#REF!</v>
      </c>
    </row>
    <row r="326" spans="1:8">
      <c r="B326" s="67" t="e">
        <f t="shared" si="28"/>
        <v>#REF!</v>
      </c>
      <c r="C326" s="67"/>
      <c r="D326" s="67"/>
      <c r="E326" s="67">
        <f t="shared" si="29"/>
        <v>5950</v>
      </c>
      <c r="F326" s="67"/>
      <c r="G326" s="67" t="e">
        <f>G325-#REF!</f>
        <v>#REF!</v>
      </c>
    </row>
    <row r="327" spans="1:8">
      <c r="B327" s="67" t="e">
        <f t="shared" si="28"/>
        <v>#REF!</v>
      </c>
      <c r="C327" s="67"/>
      <c r="D327" s="67"/>
      <c r="E327" s="67">
        <f t="shared" si="29"/>
        <v>5950</v>
      </c>
      <c r="F327" s="67"/>
      <c r="G327" s="67" t="e">
        <f>G326-#REF!</f>
        <v>#REF!</v>
      </c>
    </row>
    <row r="328" spans="1:8">
      <c r="B328" s="67" t="e">
        <f t="shared" si="28"/>
        <v>#REF!</v>
      </c>
      <c r="C328" s="67"/>
      <c r="D328" s="67"/>
      <c r="E328" s="67">
        <f t="shared" si="29"/>
        <v>5950</v>
      </c>
      <c r="F328" s="67"/>
      <c r="G328" s="67" t="e">
        <f>G327-#REF!</f>
        <v>#REF!</v>
      </c>
    </row>
    <row r="329" spans="1:8">
      <c r="B329" s="67" t="e">
        <f t="shared" si="28"/>
        <v>#REF!</v>
      </c>
      <c r="C329" s="67"/>
      <c r="D329" s="67"/>
      <c r="E329" s="67">
        <f t="shared" si="29"/>
        <v>5950</v>
      </c>
      <c r="G329" s="67" t="e">
        <f>G328-#REF!</f>
        <v>#REF!</v>
      </c>
    </row>
    <row r="330" spans="1:8">
      <c r="B330" s="67" t="e">
        <f t="shared" si="28"/>
        <v>#REF!</v>
      </c>
      <c r="C330" s="67"/>
      <c r="D330" s="67"/>
      <c r="E330" s="67">
        <f t="shared" si="29"/>
        <v>5950</v>
      </c>
      <c r="G330" s="67" t="e">
        <f>G329-#REF!</f>
        <v>#REF!</v>
      </c>
    </row>
    <row r="331" spans="1:8" ht="15">
      <c r="A331" s="89" t="s">
        <v>29</v>
      </c>
      <c r="B331" s="67" t="e">
        <f t="shared" si="28"/>
        <v>#REF!</v>
      </c>
      <c r="C331" s="67"/>
      <c r="D331" s="67"/>
      <c r="E331" s="67">
        <f t="shared" si="29"/>
        <v>5950</v>
      </c>
      <c r="G331" s="67" t="e">
        <f>G330-#REF!</f>
        <v>#REF!</v>
      </c>
    </row>
    <row r="332" spans="1:8">
      <c r="A332" s="66"/>
      <c r="B332" s="67" t="e">
        <f t="shared" si="28"/>
        <v>#REF!</v>
      </c>
      <c r="C332" s="67"/>
      <c r="D332" s="67"/>
      <c r="E332" s="67">
        <f t="shared" si="29"/>
        <v>5950</v>
      </c>
      <c r="G332" s="67" t="e">
        <f>G331-#REF!</f>
        <v>#REF!</v>
      </c>
    </row>
    <row r="333" spans="1:8">
      <c r="A333" s="66"/>
      <c r="B333" s="67" t="e">
        <f t="shared" si="28"/>
        <v>#REF!</v>
      </c>
      <c r="C333" s="67"/>
      <c r="D333" s="67"/>
      <c r="E333" s="67">
        <f t="shared" si="29"/>
        <v>5950</v>
      </c>
      <c r="G333" s="67" t="e">
        <f>G332-#REF!</f>
        <v>#REF!</v>
      </c>
    </row>
    <row r="334" spans="1:8" ht="15">
      <c r="A334" s="66"/>
      <c r="B334" s="95" t="e">
        <f t="shared" si="28"/>
        <v>#REF!</v>
      </c>
      <c r="C334" s="95"/>
      <c r="D334" s="95"/>
      <c r="E334" s="95">
        <f t="shared" si="29"/>
        <v>5950</v>
      </c>
      <c r="G334" s="105" t="e">
        <f>G333-#REF!</f>
        <v>#REF!</v>
      </c>
    </row>
    <row r="335" spans="1:8">
      <c r="A335" s="66" t="s">
        <v>9</v>
      </c>
      <c r="B335" s="96" t="e">
        <f>SUM(B316:B334)</f>
        <v>#REF!</v>
      </c>
      <c r="C335" s="67"/>
      <c r="D335" s="67"/>
      <c r="E335" s="96">
        <f>SUM(E316:E334)</f>
        <v>117634</v>
      </c>
      <c r="F335" s="67"/>
      <c r="G335" s="96"/>
      <c r="H335" s="65" t="s">
        <v>39</v>
      </c>
    </row>
    <row r="336" spans="1:8">
      <c r="A336" s="66" t="s">
        <v>10</v>
      </c>
      <c r="G336" s="98"/>
    </row>
    <row r="337" spans="1:9">
      <c r="A337" s="66" t="s">
        <v>33</v>
      </c>
    </row>
    <row r="338" spans="1:9">
      <c r="A338" s="66" t="s">
        <v>4</v>
      </c>
      <c r="G338" s="65" t="e">
        <f>+G334+G308</f>
        <v>#REF!</v>
      </c>
    </row>
    <row r="339" spans="1:9">
      <c r="A339" s="66" t="s">
        <v>5</v>
      </c>
    </row>
    <row r="340" spans="1:9">
      <c r="A340" s="66" t="s">
        <v>6</v>
      </c>
    </row>
    <row r="341" spans="1:9" ht="15">
      <c r="A341" s="90" t="s">
        <v>2</v>
      </c>
      <c r="B341" s="89"/>
      <c r="C341" s="89"/>
      <c r="D341" s="89"/>
      <c r="E341" s="89"/>
      <c r="F341" s="89"/>
      <c r="G341" s="89"/>
    </row>
    <row r="342" spans="1:9" ht="15">
      <c r="A342" s="90" t="s">
        <v>1</v>
      </c>
      <c r="B342" s="67"/>
      <c r="C342" s="67"/>
      <c r="D342" s="67"/>
      <c r="E342" s="67"/>
      <c r="F342" s="67"/>
      <c r="G342" s="67"/>
      <c r="H342" s="89"/>
    </row>
    <row r="343" spans="1:9">
      <c r="B343" s="67" t="s">
        <v>0</v>
      </c>
      <c r="C343" s="67"/>
      <c r="D343" s="67"/>
      <c r="E343" s="67" t="s">
        <v>26</v>
      </c>
      <c r="F343" s="67"/>
      <c r="G343" s="67" t="s">
        <v>24</v>
      </c>
      <c r="H343" s="68"/>
    </row>
    <row r="344" spans="1:9">
      <c r="B344" s="67"/>
      <c r="C344" s="67"/>
      <c r="D344" s="67"/>
      <c r="E344" s="67"/>
      <c r="F344" s="67"/>
      <c r="G344" s="67">
        <f>225382+6453</f>
        <v>231835</v>
      </c>
    </row>
    <row r="345" spans="1:9" ht="15">
      <c r="A345" s="89" t="s">
        <v>17</v>
      </c>
      <c r="B345" s="67">
        <f t="shared" ref="B345:B350" si="30">ROUND(G344*13.5%/12,0)</f>
        <v>2608</v>
      </c>
      <c r="C345" s="67"/>
      <c r="D345" s="67"/>
      <c r="E345" s="67">
        <v>5233</v>
      </c>
      <c r="F345" s="67"/>
      <c r="G345" s="67" t="e">
        <f>+G344-#REF!</f>
        <v>#REF!</v>
      </c>
    </row>
    <row r="346" spans="1:9">
      <c r="A346" s="66"/>
      <c r="B346" s="67" t="e">
        <f t="shared" si="30"/>
        <v>#REF!</v>
      </c>
      <c r="C346" s="67"/>
      <c r="D346" s="67"/>
      <c r="E346" s="67">
        <v>5233</v>
      </c>
      <c r="F346" s="67"/>
      <c r="G346" s="67" t="e">
        <f>G345-#REF!</f>
        <v>#REF!</v>
      </c>
    </row>
    <row r="347" spans="1:9">
      <c r="A347" s="66"/>
      <c r="B347" s="67" t="e">
        <f t="shared" si="30"/>
        <v>#REF!</v>
      </c>
      <c r="C347" s="67"/>
      <c r="D347" s="67"/>
      <c r="E347" s="67">
        <v>5233</v>
      </c>
      <c r="F347" s="67"/>
      <c r="G347" s="67" t="e">
        <f>G346-#REF!</f>
        <v>#REF!</v>
      </c>
      <c r="I347" s="65">
        <v>5733</v>
      </c>
    </row>
    <row r="348" spans="1:9">
      <c r="A348" s="66"/>
      <c r="B348" s="67" t="e">
        <f t="shared" si="30"/>
        <v>#REF!</v>
      </c>
      <c r="C348" s="67"/>
      <c r="D348" s="67"/>
      <c r="E348" s="67">
        <v>5233</v>
      </c>
      <c r="F348" s="67"/>
      <c r="G348" s="67" t="e">
        <f>G347-#REF!</f>
        <v>#REF!</v>
      </c>
      <c r="I348" s="65">
        <f>+I347-6700</f>
        <v>-967</v>
      </c>
    </row>
    <row r="349" spans="1:9">
      <c r="A349" s="66" t="s">
        <v>9</v>
      </c>
      <c r="B349" s="67" t="e">
        <f t="shared" si="30"/>
        <v>#REF!</v>
      </c>
      <c r="C349" s="67"/>
      <c r="D349" s="67"/>
      <c r="E349" s="67">
        <v>6700</v>
      </c>
      <c r="F349" s="67"/>
      <c r="G349" s="67" t="e">
        <f>G348-#REF!</f>
        <v>#REF!</v>
      </c>
      <c r="I349" s="65">
        <v>2714</v>
      </c>
    </row>
    <row r="350" spans="1:9">
      <c r="A350" s="66" t="s">
        <v>10</v>
      </c>
      <c r="B350" s="67" t="e">
        <f t="shared" si="30"/>
        <v>#REF!</v>
      </c>
      <c r="C350" s="67"/>
      <c r="D350" s="67"/>
      <c r="E350" s="67">
        <v>6700</v>
      </c>
      <c r="F350" s="67"/>
      <c r="G350" s="67" t="e">
        <f>G349-#REF!</f>
        <v>#REF!</v>
      </c>
      <c r="I350" s="65">
        <v>1906</v>
      </c>
    </row>
    <row r="351" spans="1:9">
      <c r="A351" s="66" t="s">
        <v>33</v>
      </c>
      <c r="B351" s="67" t="e">
        <f>ROUND(G350*13.5%/12,0)</f>
        <v>#REF!</v>
      </c>
      <c r="C351" s="67"/>
      <c r="D351" s="67"/>
      <c r="E351" s="67">
        <v>6700</v>
      </c>
      <c r="F351" s="67"/>
      <c r="G351" s="67" t="e">
        <f>G350-#REF!</f>
        <v>#REF!</v>
      </c>
      <c r="I351" s="65">
        <f>+I350+I349</f>
        <v>4620</v>
      </c>
    </row>
    <row r="352" spans="1:9">
      <c r="A352" s="66" t="s">
        <v>4</v>
      </c>
      <c r="B352" s="67" t="e">
        <f>ROUND(G351*13.5%/12,0)</f>
        <v>#REF!</v>
      </c>
      <c r="C352" s="67"/>
      <c r="D352" s="67"/>
      <c r="E352" s="67">
        <v>6700</v>
      </c>
      <c r="F352" s="67"/>
      <c r="G352" s="67" t="e">
        <f>G351-#REF!</f>
        <v>#REF!</v>
      </c>
      <c r="I352" s="65">
        <v>2818</v>
      </c>
    </row>
    <row r="353" spans="1:10">
      <c r="A353" s="66" t="s">
        <v>5</v>
      </c>
      <c r="H353" s="65">
        <v>205000</v>
      </c>
      <c r="I353" s="65">
        <v>1927</v>
      </c>
    </row>
    <row r="354" spans="1:10">
      <c r="A354" s="66" t="s">
        <v>6</v>
      </c>
      <c r="I354" s="65">
        <f>+I353+I352</f>
        <v>4745</v>
      </c>
    </row>
    <row r="355" spans="1:10" ht="15">
      <c r="A355" s="90" t="s">
        <v>2</v>
      </c>
      <c r="B355" s="89"/>
      <c r="C355" s="89"/>
      <c r="D355" s="89"/>
      <c r="E355" s="89"/>
      <c r="F355" s="89"/>
      <c r="G355" s="89"/>
      <c r="J355" s="65">
        <v>5733</v>
      </c>
    </row>
    <row r="356" spans="1:10" ht="15">
      <c r="A356" s="90" t="s">
        <v>1</v>
      </c>
      <c r="B356" s="67"/>
      <c r="C356" s="67"/>
      <c r="D356" s="67"/>
      <c r="E356" s="67"/>
      <c r="F356" s="67"/>
      <c r="G356" s="67"/>
      <c r="H356" s="89"/>
      <c r="I356" s="65">
        <v>2646</v>
      </c>
      <c r="J356" s="65">
        <f>+J355-500</f>
        <v>5233</v>
      </c>
    </row>
    <row r="357" spans="1:10">
      <c r="B357" s="67" t="s">
        <v>0</v>
      </c>
      <c r="C357" s="67"/>
      <c r="D357" s="67"/>
      <c r="E357" s="67" t="s">
        <v>26</v>
      </c>
      <c r="F357" s="67"/>
      <c r="G357" s="67" t="s">
        <v>24</v>
      </c>
      <c r="H357" s="68"/>
      <c r="I357" s="65">
        <v>2061</v>
      </c>
    </row>
    <row r="358" spans="1:10">
      <c r="B358" s="67"/>
      <c r="C358" s="67"/>
      <c r="D358" s="67"/>
      <c r="E358" s="67"/>
      <c r="F358" s="67"/>
      <c r="G358" s="67">
        <v>27567</v>
      </c>
      <c r="I358" s="65">
        <f>+I357+I356</f>
        <v>4707</v>
      </c>
    </row>
    <row r="359" spans="1:10">
      <c r="B359" s="67">
        <f t="shared" ref="B359:B366" si="31">ROUND(G358*13.5%/12,0)</f>
        <v>310</v>
      </c>
      <c r="C359" s="67"/>
      <c r="D359" s="67"/>
      <c r="E359" s="67">
        <f>1650-500</f>
        <v>1150</v>
      </c>
      <c r="F359" s="67"/>
      <c r="G359" s="67" t="e">
        <f>+G358-#REF!</f>
        <v>#REF!</v>
      </c>
    </row>
    <row r="360" spans="1:10" ht="15">
      <c r="A360" s="89" t="s">
        <v>40</v>
      </c>
      <c r="B360" s="67" t="e">
        <f t="shared" si="31"/>
        <v>#REF!</v>
      </c>
      <c r="C360" s="67"/>
      <c r="D360" s="67"/>
      <c r="E360" s="67">
        <f t="shared" ref="E360:E366" si="32">1650-500</f>
        <v>1150</v>
      </c>
      <c r="F360" s="67"/>
      <c r="G360" s="67" t="e">
        <f>G359-#REF!</f>
        <v>#REF!</v>
      </c>
    </row>
    <row r="361" spans="1:10">
      <c r="A361" s="66"/>
      <c r="B361" s="67" t="e">
        <f t="shared" si="31"/>
        <v>#REF!</v>
      </c>
      <c r="C361" s="67"/>
      <c r="D361" s="67"/>
      <c r="E361" s="67">
        <f t="shared" si="32"/>
        <v>1150</v>
      </c>
      <c r="F361" s="67"/>
      <c r="G361" s="67" t="e">
        <f>G360-#REF!</f>
        <v>#REF!</v>
      </c>
    </row>
    <row r="362" spans="1:10">
      <c r="A362" s="66"/>
      <c r="B362" s="67" t="e">
        <f t="shared" si="31"/>
        <v>#REF!</v>
      </c>
      <c r="C362" s="67"/>
      <c r="D362" s="67"/>
      <c r="E362" s="67">
        <f t="shared" si="32"/>
        <v>1150</v>
      </c>
      <c r="F362" s="67"/>
      <c r="G362" s="67" t="e">
        <f>G361-#REF!</f>
        <v>#REF!</v>
      </c>
    </row>
    <row r="363" spans="1:10">
      <c r="A363" s="66"/>
      <c r="B363" s="67" t="e">
        <f t="shared" si="31"/>
        <v>#REF!</v>
      </c>
      <c r="C363" s="67"/>
      <c r="D363" s="67"/>
      <c r="E363" s="67">
        <f t="shared" si="32"/>
        <v>1150</v>
      </c>
      <c r="F363" s="67"/>
      <c r="G363" s="67" t="e">
        <f>G362-#REF!</f>
        <v>#REF!</v>
      </c>
    </row>
    <row r="364" spans="1:10">
      <c r="A364" s="66" t="s">
        <v>9</v>
      </c>
      <c r="B364" s="67" t="e">
        <f t="shared" si="31"/>
        <v>#REF!</v>
      </c>
      <c r="C364" s="67"/>
      <c r="D364" s="67"/>
      <c r="E364" s="67">
        <f t="shared" si="32"/>
        <v>1150</v>
      </c>
      <c r="F364" s="67"/>
      <c r="G364" s="67" t="e">
        <f>G363-#REF!</f>
        <v>#REF!</v>
      </c>
    </row>
    <row r="365" spans="1:10">
      <c r="A365" s="66" t="s">
        <v>10</v>
      </c>
      <c r="B365" s="67" t="e">
        <f t="shared" si="31"/>
        <v>#REF!</v>
      </c>
      <c r="C365" s="67"/>
      <c r="D365" s="67"/>
      <c r="E365" s="67">
        <f t="shared" si="32"/>
        <v>1150</v>
      </c>
      <c r="F365" s="67"/>
      <c r="G365" s="67" t="e">
        <f>G364-#REF!</f>
        <v>#REF!</v>
      </c>
    </row>
    <row r="366" spans="1:10">
      <c r="A366" s="66" t="s">
        <v>33</v>
      </c>
      <c r="B366" s="67" t="e">
        <f t="shared" si="31"/>
        <v>#REF!</v>
      </c>
      <c r="C366" s="67"/>
      <c r="D366" s="67"/>
      <c r="E366" s="67">
        <f t="shared" si="32"/>
        <v>1150</v>
      </c>
      <c r="F366" s="67"/>
      <c r="G366" s="67" t="e">
        <f>G365-#REF!</f>
        <v>#REF!</v>
      </c>
    </row>
    <row r="367" spans="1:10">
      <c r="A367" s="66" t="s">
        <v>4</v>
      </c>
      <c r="H367" s="65">
        <v>20600</v>
      </c>
    </row>
    <row r="368" spans="1:10">
      <c r="A368" s="66" t="s">
        <v>5</v>
      </c>
    </row>
    <row r="369" spans="1:10">
      <c r="A369" s="66" t="s">
        <v>6</v>
      </c>
    </row>
    <row r="370" spans="1:10" ht="15">
      <c r="A370" s="90" t="s">
        <v>2</v>
      </c>
      <c r="B370" s="89"/>
      <c r="C370" s="89"/>
      <c r="D370" s="89"/>
      <c r="E370" s="89"/>
      <c r="F370" s="89"/>
      <c r="G370" s="89"/>
    </row>
    <row r="371" spans="1:10" ht="15">
      <c r="A371" s="90" t="s">
        <v>1</v>
      </c>
      <c r="B371" s="67"/>
      <c r="C371" s="67"/>
      <c r="D371" s="67"/>
      <c r="E371" s="67"/>
      <c r="F371" s="67"/>
      <c r="G371" s="67"/>
      <c r="H371" s="89"/>
    </row>
    <row r="372" spans="1:10">
      <c r="B372" s="67" t="s">
        <v>0</v>
      </c>
      <c r="C372" s="67"/>
      <c r="D372" s="67"/>
      <c r="E372" s="67" t="s">
        <v>26</v>
      </c>
      <c r="F372" s="67"/>
      <c r="G372" s="67" t="s">
        <v>24</v>
      </c>
      <c r="H372" s="68"/>
    </row>
    <row r="373" spans="1:10">
      <c r="B373" s="67"/>
      <c r="C373" s="67"/>
      <c r="D373" s="67"/>
      <c r="E373" s="67"/>
      <c r="F373" s="67"/>
      <c r="G373" s="67">
        <v>100967</v>
      </c>
    </row>
    <row r="374" spans="1:10" ht="15">
      <c r="A374" s="89" t="s">
        <v>41</v>
      </c>
      <c r="B374" s="67">
        <f t="shared" ref="B374:B381" si="33">ROUND(G373*13.5%/12,0)</f>
        <v>1136</v>
      </c>
      <c r="C374" s="67"/>
      <c r="D374" s="67"/>
      <c r="E374" s="67">
        <f>3229-500</f>
        <v>2729</v>
      </c>
      <c r="F374" s="67"/>
      <c r="G374" s="67" t="e">
        <f>+G373-#REF!</f>
        <v>#REF!</v>
      </c>
    </row>
    <row r="375" spans="1:10">
      <c r="A375" s="66"/>
      <c r="B375" s="67" t="e">
        <f t="shared" si="33"/>
        <v>#REF!</v>
      </c>
      <c r="C375" s="67"/>
      <c r="D375" s="67"/>
      <c r="E375" s="67">
        <f t="shared" ref="E375:E381" si="34">3229-500</f>
        <v>2729</v>
      </c>
      <c r="F375" s="67"/>
      <c r="G375" s="67" t="e">
        <f>G374-#REF!</f>
        <v>#REF!</v>
      </c>
    </row>
    <row r="376" spans="1:10">
      <c r="A376" s="66"/>
      <c r="B376" s="67" t="e">
        <f t="shared" si="33"/>
        <v>#REF!</v>
      </c>
      <c r="C376" s="67"/>
      <c r="D376" s="67"/>
      <c r="E376" s="67">
        <f t="shared" si="34"/>
        <v>2729</v>
      </c>
      <c r="F376" s="67"/>
      <c r="G376" s="67" t="e">
        <f>G375-#REF!</f>
        <v>#REF!</v>
      </c>
    </row>
    <row r="377" spans="1:10">
      <c r="A377" s="66"/>
      <c r="B377" s="67" t="e">
        <f t="shared" si="33"/>
        <v>#REF!</v>
      </c>
      <c r="C377" s="67"/>
      <c r="D377" s="67"/>
      <c r="E377" s="67">
        <f t="shared" si="34"/>
        <v>2729</v>
      </c>
      <c r="F377" s="67"/>
      <c r="G377" s="67" t="e">
        <f>G376-#REF!</f>
        <v>#REF!</v>
      </c>
    </row>
    <row r="378" spans="1:10">
      <c r="A378" s="66" t="s">
        <v>9</v>
      </c>
      <c r="B378" s="67" t="e">
        <f t="shared" si="33"/>
        <v>#REF!</v>
      </c>
      <c r="C378" s="67"/>
      <c r="D378" s="67"/>
      <c r="E378" s="67">
        <f t="shared" si="34"/>
        <v>2729</v>
      </c>
      <c r="F378" s="67"/>
      <c r="G378" s="67" t="e">
        <f>G377-#REF!</f>
        <v>#REF!</v>
      </c>
    </row>
    <row r="379" spans="1:10">
      <c r="A379" s="66" t="s">
        <v>10</v>
      </c>
      <c r="B379" s="67" t="e">
        <f t="shared" si="33"/>
        <v>#REF!</v>
      </c>
      <c r="C379" s="67"/>
      <c r="D379" s="67"/>
      <c r="E379" s="67">
        <f t="shared" si="34"/>
        <v>2729</v>
      </c>
      <c r="F379" s="67"/>
      <c r="G379" s="67" t="e">
        <f>G378-#REF!</f>
        <v>#REF!</v>
      </c>
    </row>
    <row r="380" spans="1:10">
      <c r="A380" s="66" t="s">
        <v>33</v>
      </c>
      <c r="B380" s="67" t="e">
        <f t="shared" si="33"/>
        <v>#REF!</v>
      </c>
      <c r="C380" s="67"/>
      <c r="D380" s="67"/>
      <c r="E380" s="67">
        <f t="shared" si="34"/>
        <v>2729</v>
      </c>
      <c r="F380" s="67"/>
      <c r="G380" s="67" t="e">
        <f>G379-#REF!</f>
        <v>#REF!</v>
      </c>
    </row>
    <row r="381" spans="1:10">
      <c r="A381" s="66" t="s">
        <v>4</v>
      </c>
      <c r="B381" s="67" t="e">
        <f t="shared" si="33"/>
        <v>#REF!</v>
      </c>
      <c r="C381" s="67"/>
      <c r="D381" s="67"/>
      <c r="E381" s="67">
        <f t="shared" si="34"/>
        <v>2729</v>
      </c>
      <c r="F381" s="67"/>
      <c r="G381" s="67" t="e">
        <f>G380-#REF!</f>
        <v>#REF!</v>
      </c>
    </row>
    <row r="382" spans="1:10">
      <c r="A382" s="66" t="s">
        <v>5</v>
      </c>
      <c r="H382" s="65">
        <v>87800</v>
      </c>
      <c r="I382" s="65">
        <v>500000</v>
      </c>
      <c r="J382" s="65">
        <f>+I382-H382</f>
        <v>412200</v>
      </c>
    </row>
    <row r="383" spans="1:10">
      <c r="A383" s="66" t="s">
        <v>6</v>
      </c>
    </row>
    <row r="384" spans="1:10" ht="15">
      <c r="A384" s="90" t="s">
        <v>2</v>
      </c>
      <c r="B384" s="89"/>
      <c r="C384" s="89"/>
      <c r="D384" s="89"/>
      <c r="E384" s="89"/>
      <c r="F384" s="89"/>
      <c r="G384" s="89"/>
    </row>
    <row r="385" spans="1:8" ht="15">
      <c r="A385" s="90" t="s">
        <v>1</v>
      </c>
      <c r="B385" s="67"/>
      <c r="C385" s="67"/>
      <c r="D385" s="67"/>
      <c r="E385" s="67"/>
      <c r="F385" s="67"/>
      <c r="G385" s="67"/>
      <c r="H385" s="89"/>
    </row>
    <row r="386" spans="1:8">
      <c r="B386" s="67" t="s">
        <v>0</v>
      </c>
      <c r="C386" s="67"/>
      <c r="D386" s="67"/>
      <c r="E386" s="67" t="s">
        <v>26</v>
      </c>
      <c r="F386" s="67"/>
      <c r="G386" s="67" t="s">
        <v>24</v>
      </c>
      <c r="H386" s="68"/>
    </row>
    <row r="387" spans="1:8">
      <c r="B387" s="67"/>
      <c r="C387" s="67"/>
      <c r="D387" s="67"/>
      <c r="E387" s="67"/>
      <c r="F387" s="67"/>
      <c r="G387" s="67">
        <f>199868+21303</f>
        <v>221171</v>
      </c>
    </row>
    <row r="388" spans="1:8" ht="15">
      <c r="A388" s="89" t="s">
        <v>42</v>
      </c>
      <c r="B388" s="67">
        <f t="shared" ref="B388:B395" si="35">ROUND(G387*13.5%/12,0)</f>
        <v>2488</v>
      </c>
      <c r="C388" s="67"/>
      <c r="D388" s="67"/>
      <c r="E388" s="67">
        <f>4720-500</f>
        <v>4220</v>
      </c>
      <c r="F388" s="67"/>
      <c r="G388" s="67" t="e">
        <f>+G387-#REF!</f>
        <v>#REF!</v>
      </c>
    </row>
    <row r="389" spans="1:8">
      <c r="A389" s="66"/>
      <c r="B389" s="67" t="e">
        <f t="shared" si="35"/>
        <v>#REF!</v>
      </c>
      <c r="C389" s="67"/>
      <c r="D389" s="67"/>
      <c r="E389" s="67">
        <f t="shared" ref="E389:E395" si="36">4720-500</f>
        <v>4220</v>
      </c>
      <c r="F389" s="67"/>
      <c r="G389" s="67" t="e">
        <f>G388-#REF!</f>
        <v>#REF!</v>
      </c>
    </row>
    <row r="390" spans="1:8">
      <c r="A390" s="66"/>
      <c r="B390" s="67" t="e">
        <f t="shared" si="35"/>
        <v>#REF!</v>
      </c>
      <c r="C390" s="67"/>
      <c r="D390" s="67"/>
      <c r="E390" s="67">
        <f t="shared" si="36"/>
        <v>4220</v>
      </c>
      <c r="F390" s="67"/>
      <c r="G390" s="67" t="e">
        <f>G389-#REF!</f>
        <v>#REF!</v>
      </c>
    </row>
    <row r="391" spans="1:8">
      <c r="A391" s="66"/>
      <c r="B391" s="67" t="e">
        <f t="shared" si="35"/>
        <v>#REF!</v>
      </c>
      <c r="C391" s="67"/>
      <c r="D391" s="67"/>
      <c r="E391" s="67">
        <f t="shared" si="36"/>
        <v>4220</v>
      </c>
      <c r="F391" s="67"/>
      <c r="G391" s="67" t="e">
        <f>G390-#REF!</f>
        <v>#REF!</v>
      </c>
    </row>
    <row r="392" spans="1:8">
      <c r="A392" s="66" t="s">
        <v>9</v>
      </c>
      <c r="B392" s="67" t="e">
        <f t="shared" si="35"/>
        <v>#REF!</v>
      </c>
      <c r="C392" s="67"/>
      <c r="D392" s="67"/>
      <c r="E392" s="67">
        <f t="shared" si="36"/>
        <v>4220</v>
      </c>
      <c r="F392" s="67"/>
      <c r="G392" s="67" t="e">
        <f>G391-#REF!</f>
        <v>#REF!</v>
      </c>
    </row>
    <row r="393" spans="1:8">
      <c r="A393" s="66" t="s">
        <v>10</v>
      </c>
      <c r="B393" s="67" t="e">
        <f t="shared" si="35"/>
        <v>#REF!</v>
      </c>
      <c r="C393" s="67"/>
      <c r="D393" s="67"/>
      <c r="E393" s="67">
        <f t="shared" si="36"/>
        <v>4220</v>
      </c>
      <c r="F393" s="67"/>
      <c r="G393" s="67" t="e">
        <f>G392-#REF!</f>
        <v>#REF!</v>
      </c>
    </row>
    <row r="394" spans="1:8">
      <c r="A394" s="66" t="s">
        <v>33</v>
      </c>
      <c r="B394" s="67" t="e">
        <f t="shared" si="35"/>
        <v>#REF!</v>
      </c>
      <c r="C394" s="67"/>
      <c r="D394" s="67"/>
      <c r="E394" s="67">
        <f t="shared" si="36"/>
        <v>4220</v>
      </c>
      <c r="F394" s="67"/>
      <c r="G394" s="67" t="e">
        <f>G393-#REF!</f>
        <v>#REF!</v>
      </c>
    </row>
    <row r="395" spans="1:8">
      <c r="A395" s="66" t="s">
        <v>4</v>
      </c>
      <c r="B395" s="67" t="e">
        <f t="shared" si="35"/>
        <v>#REF!</v>
      </c>
      <c r="C395" s="67"/>
      <c r="D395" s="67"/>
      <c r="E395" s="67">
        <f t="shared" si="36"/>
        <v>4220</v>
      </c>
      <c r="F395" s="67"/>
      <c r="G395" s="67" t="e">
        <f>G394-#REF!</f>
        <v>#REF!</v>
      </c>
    </row>
    <row r="396" spans="1:8">
      <c r="A396" s="66" t="s">
        <v>5</v>
      </c>
      <c r="H396" s="65">
        <v>207000</v>
      </c>
    </row>
    <row r="397" spans="1:8">
      <c r="A397" s="66" t="s">
        <v>6</v>
      </c>
    </row>
    <row r="398" spans="1:8" ht="15">
      <c r="A398" s="90" t="s">
        <v>2</v>
      </c>
      <c r="B398" s="89"/>
      <c r="C398" s="89"/>
      <c r="D398" s="89"/>
      <c r="E398" s="89"/>
      <c r="F398" s="89"/>
      <c r="G398" s="89"/>
    </row>
    <row r="399" spans="1:8" ht="15">
      <c r="A399" s="90" t="s">
        <v>1</v>
      </c>
      <c r="B399" s="67"/>
      <c r="C399" s="67"/>
      <c r="D399" s="67"/>
      <c r="E399" s="67"/>
      <c r="F399" s="67"/>
      <c r="G399" s="67"/>
      <c r="H399" s="89"/>
    </row>
    <row r="400" spans="1:8">
      <c r="B400" s="67" t="s">
        <v>0</v>
      </c>
      <c r="C400" s="67"/>
      <c r="D400" s="67"/>
      <c r="E400" s="67" t="s">
        <v>26</v>
      </c>
      <c r="F400" s="67"/>
      <c r="G400" s="67" t="s">
        <v>24</v>
      </c>
      <c r="H400" s="68"/>
    </row>
    <row r="401" spans="1:8">
      <c r="B401" s="67"/>
      <c r="C401" s="67"/>
      <c r="D401" s="67"/>
      <c r="E401" s="67"/>
      <c r="F401" s="67"/>
      <c r="G401" s="67">
        <v>32046</v>
      </c>
    </row>
    <row r="402" spans="1:8">
      <c r="B402" s="67">
        <f t="shared" ref="B402:B409" si="37">ROUND(G401*13.5%/12,0)</f>
        <v>361</v>
      </c>
      <c r="C402" s="67"/>
      <c r="D402" s="67"/>
      <c r="E402" s="67">
        <f>2775-500</f>
        <v>2275</v>
      </c>
      <c r="F402" s="67"/>
      <c r="G402" s="67" t="e">
        <f>+G401-#REF!</f>
        <v>#REF!</v>
      </c>
    </row>
    <row r="403" spans="1:8">
      <c r="B403" s="67" t="e">
        <f t="shared" si="37"/>
        <v>#REF!</v>
      </c>
      <c r="C403" s="67"/>
      <c r="D403" s="67"/>
      <c r="E403" s="67">
        <f t="shared" ref="E403:E409" si="38">2775-500</f>
        <v>2275</v>
      </c>
      <c r="F403" s="67"/>
      <c r="G403" s="67" t="e">
        <f>G402-#REF!</f>
        <v>#REF!</v>
      </c>
    </row>
    <row r="404" spans="1:8" ht="15">
      <c r="A404" s="89" t="s">
        <v>43</v>
      </c>
      <c r="B404" s="67" t="e">
        <f t="shared" si="37"/>
        <v>#REF!</v>
      </c>
      <c r="C404" s="67"/>
      <c r="D404" s="67"/>
      <c r="E404" s="67">
        <f t="shared" si="38"/>
        <v>2275</v>
      </c>
      <c r="F404" s="67"/>
      <c r="G404" s="67" t="e">
        <f>G403-#REF!</f>
        <v>#REF!</v>
      </c>
    </row>
    <row r="405" spans="1:8">
      <c r="A405" s="66"/>
      <c r="B405" s="67" t="e">
        <f t="shared" si="37"/>
        <v>#REF!</v>
      </c>
      <c r="C405" s="67"/>
      <c r="D405" s="67"/>
      <c r="E405" s="67">
        <f t="shared" si="38"/>
        <v>2275</v>
      </c>
      <c r="F405" s="67"/>
      <c r="G405" s="67" t="e">
        <f>G404-#REF!</f>
        <v>#REF!</v>
      </c>
    </row>
    <row r="406" spans="1:8">
      <c r="A406" s="66"/>
      <c r="B406" s="67" t="e">
        <f t="shared" si="37"/>
        <v>#REF!</v>
      </c>
      <c r="C406" s="67"/>
      <c r="D406" s="67"/>
      <c r="E406" s="67">
        <f t="shared" si="38"/>
        <v>2275</v>
      </c>
      <c r="F406" s="67"/>
      <c r="G406" s="67" t="e">
        <f>G405-#REF!</f>
        <v>#REF!</v>
      </c>
    </row>
    <row r="407" spans="1:8">
      <c r="A407" s="66"/>
      <c r="B407" s="67" t="e">
        <f t="shared" si="37"/>
        <v>#REF!</v>
      </c>
      <c r="C407" s="67"/>
      <c r="D407" s="67"/>
      <c r="E407" s="67">
        <f t="shared" si="38"/>
        <v>2275</v>
      </c>
      <c r="F407" s="67"/>
      <c r="G407" s="67" t="e">
        <f>G406-#REF!</f>
        <v>#REF!</v>
      </c>
    </row>
    <row r="408" spans="1:8">
      <c r="A408" s="66" t="s">
        <v>9</v>
      </c>
      <c r="B408" s="67" t="e">
        <f t="shared" si="37"/>
        <v>#REF!</v>
      </c>
      <c r="C408" s="67"/>
      <c r="D408" s="67"/>
      <c r="E408" s="67">
        <f t="shared" si="38"/>
        <v>2275</v>
      </c>
      <c r="F408" s="67"/>
      <c r="G408" s="67" t="e">
        <f>G407-#REF!</f>
        <v>#REF!</v>
      </c>
    </row>
    <row r="409" spans="1:8">
      <c r="A409" s="66" t="s">
        <v>10</v>
      </c>
      <c r="B409" s="67" t="e">
        <f t="shared" si="37"/>
        <v>#REF!</v>
      </c>
      <c r="C409" s="67"/>
      <c r="D409" s="67"/>
      <c r="E409" s="67">
        <f t="shared" si="38"/>
        <v>2275</v>
      </c>
      <c r="F409" s="67"/>
      <c r="G409" s="67" t="e">
        <f>G408-#REF!</f>
        <v>#REF!</v>
      </c>
    </row>
    <row r="410" spans="1:8">
      <c r="A410" s="66" t="s">
        <v>33</v>
      </c>
      <c r="H410" s="65">
        <v>16200</v>
      </c>
    </row>
    <row r="411" spans="1:8">
      <c r="A411" s="66" t="s">
        <v>4</v>
      </c>
    </row>
    <row r="412" spans="1:8">
      <c r="A412" s="66" t="s">
        <v>5</v>
      </c>
    </row>
    <row r="413" spans="1:8">
      <c r="A413" s="66" t="s">
        <v>6</v>
      </c>
    </row>
    <row r="414" spans="1:8" ht="15">
      <c r="A414" s="97" t="s">
        <v>2</v>
      </c>
      <c r="B414" s="89"/>
      <c r="C414" s="89"/>
      <c r="D414" s="89"/>
      <c r="E414" s="89"/>
      <c r="F414" s="89"/>
      <c r="G414" s="89"/>
    </row>
    <row r="415" spans="1:8" ht="15">
      <c r="A415" s="97" t="s">
        <v>1</v>
      </c>
      <c r="B415" s="67"/>
      <c r="C415" s="67"/>
      <c r="D415" s="67"/>
      <c r="E415" s="67"/>
      <c r="F415" s="67"/>
      <c r="G415" s="67"/>
      <c r="H415" s="89"/>
    </row>
    <row r="416" spans="1:8">
      <c r="A416" s="97" t="s">
        <v>12</v>
      </c>
      <c r="B416" s="67" t="s">
        <v>0</v>
      </c>
      <c r="C416" s="67"/>
      <c r="D416" s="67"/>
      <c r="E416" s="67" t="s">
        <v>26</v>
      </c>
      <c r="F416" s="67"/>
      <c r="G416" s="67" t="s">
        <v>24</v>
      </c>
      <c r="H416" s="68"/>
    </row>
    <row r="417" spans="1:8">
      <c r="B417" s="67"/>
      <c r="C417" s="67"/>
      <c r="D417" s="67"/>
      <c r="E417" s="67"/>
      <c r="F417" s="67"/>
      <c r="G417" s="67">
        <v>211287</v>
      </c>
    </row>
    <row r="418" spans="1:8" ht="15">
      <c r="A418" s="89" t="s">
        <v>44</v>
      </c>
      <c r="B418" s="67">
        <f t="shared" ref="B418:B425" si="39">ROUND(G417*13.5%/12,0)</f>
        <v>2377</v>
      </c>
      <c r="C418" s="67"/>
      <c r="D418" s="67"/>
      <c r="E418" s="67">
        <v>0</v>
      </c>
      <c r="F418" s="67"/>
      <c r="G418" s="67" t="e">
        <f>+G417-#REF!</f>
        <v>#REF!</v>
      </c>
    </row>
    <row r="419" spans="1:8">
      <c r="A419" s="66"/>
      <c r="B419" s="67" t="e">
        <f t="shared" si="39"/>
        <v>#REF!</v>
      </c>
      <c r="C419" s="67"/>
      <c r="D419" s="67"/>
      <c r="E419" s="67">
        <v>0</v>
      </c>
      <c r="F419" s="67"/>
      <c r="G419" s="67" t="e">
        <f>G418-#REF!</f>
        <v>#REF!</v>
      </c>
    </row>
    <row r="420" spans="1:8">
      <c r="A420" s="66"/>
      <c r="B420" s="67" t="e">
        <f t="shared" si="39"/>
        <v>#REF!</v>
      </c>
      <c r="C420" s="67"/>
      <c r="D420" s="67"/>
      <c r="E420" s="67">
        <v>0</v>
      </c>
      <c r="F420" s="67"/>
      <c r="G420" s="67" t="e">
        <f>G419-#REF!</f>
        <v>#REF!</v>
      </c>
    </row>
    <row r="421" spans="1:8">
      <c r="A421" s="66"/>
      <c r="B421" s="67" t="e">
        <f t="shared" si="39"/>
        <v>#REF!</v>
      </c>
      <c r="C421" s="67"/>
      <c r="D421" s="67"/>
      <c r="E421" s="67">
        <v>0</v>
      </c>
      <c r="F421" s="67"/>
      <c r="G421" s="67" t="e">
        <f>G420-#REF!</f>
        <v>#REF!</v>
      </c>
    </row>
    <row r="422" spans="1:8">
      <c r="A422" s="66" t="s">
        <v>9</v>
      </c>
      <c r="B422" s="67" t="e">
        <f t="shared" si="39"/>
        <v>#REF!</v>
      </c>
      <c r="C422" s="67"/>
      <c r="D422" s="67"/>
      <c r="E422" s="67">
        <v>0</v>
      </c>
      <c r="F422" s="67"/>
      <c r="G422" s="67" t="e">
        <f>G421-#REF!</f>
        <v>#REF!</v>
      </c>
    </row>
    <row r="423" spans="1:8">
      <c r="A423" s="66" t="s">
        <v>10</v>
      </c>
      <c r="B423" s="67" t="e">
        <f t="shared" si="39"/>
        <v>#REF!</v>
      </c>
      <c r="C423" s="67"/>
      <c r="D423" s="67"/>
      <c r="E423" s="67">
        <v>25000</v>
      </c>
      <c r="F423" s="67"/>
      <c r="G423" s="67" t="e">
        <f>G422-#REF!</f>
        <v>#REF!</v>
      </c>
    </row>
    <row r="424" spans="1:8">
      <c r="A424" s="66" t="s">
        <v>33</v>
      </c>
      <c r="B424" s="67" t="e">
        <f t="shared" si="39"/>
        <v>#REF!</v>
      </c>
      <c r="C424" s="67"/>
      <c r="D424" s="67"/>
      <c r="E424" s="67">
        <v>5600</v>
      </c>
      <c r="F424" s="67"/>
      <c r="G424" s="67" t="e">
        <f>G423-#REF!</f>
        <v>#REF!</v>
      </c>
    </row>
    <row r="425" spans="1:8">
      <c r="A425" s="66" t="s">
        <v>4</v>
      </c>
      <c r="B425" s="67" t="e">
        <f t="shared" si="39"/>
        <v>#REF!</v>
      </c>
      <c r="C425" s="67"/>
      <c r="D425" s="67"/>
      <c r="E425" s="67">
        <v>5600</v>
      </c>
      <c r="F425" s="67"/>
      <c r="G425" s="67" t="e">
        <f>G424-#REF!</f>
        <v>#REF!</v>
      </c>
    </row>
    <row r="426" spans="1:8">
      <c r="A426" s="66" t="s">
        <v>5</v>
      </c>
      <c r="B426" s="67" t="e">
        <f>ROUND(G425*13.5%/12,0)</f>
        <v>#REF!</v>
      </c>
      <c r="C426" s="67"/>
      <c r="D426" s="67"/>
      <c r="E426" s="67">
        <v>5600</v>
      </c>
      <c r="F426" s="67"/>
      <c r="G426" s="67" t="e">
        <f>G425-#REF!</f>
        <v>#REF!</v>
      </c>
      <c r="H426" s="65">
        <v>181669</v>
      </c>
    </row>
    <row r="427" spans="1:8">
      <c r="A427" s="66" t="s">
        <v>6</v>
      </c>
    </row>
    <row r="428" spans="1:8" ht="15">
      <c r="A428" s="90" t="s">
        <v>2</v>
      </c>
      <c r="B428" s="89"/>
      <c r="C428" s="89"/>
      <c r="D428" s="89"/>
      <c r="E428" s="89"/>
      <c r="F428" s="89"/>
      <c r="G428" s="89"/>
    </row>
    <row r="429" spans="1:8" ht="15">
      <c r="A429" s="90" t="s">
        <v>1</v>
      </c>
      <c r="B429" s="67"/>
      <c r="C429" s="67"/>
      <c r="D429" s="67"/>
      <c r="E429" s="67"/>
      <c r="F429" s="67"/>
      <c r="G429" s="67"/>
      <c r="H429" s="89"/>
    </row>
    <row r="430" spans="1:8">
      <c r="B430" s="67" t="s">
        <v>0</v>
      </c>
      <c r="C430" s="67"/>
      <c r="D430" s="67"/>
      <c r="E430" s="67" t="s">
        <v>26</v>
      </c>
      <c r="F430" s="67"/>
      <c r="G430" s="67">
        <v>159045</v>
      </c>
      <c r="H430" s="68"/>
    </row>
    <row r="431" spans="1:8">
      <c r="B431" s="67"/>
      <c r="C431" s="67"/>
      <c r="D431" s="67"/>
      <c r="E431" s="67"/>
      <c r="F431" s="67"/>
      <c r="G431" s="67">
        <v>159045</v>
      </c>
    </row>
    <row r="432" spans="1:8">
      <c r="B432" s="67">
        <f t="shared" ref="B432:B439" si="40">ROUND(G431*13.5%/12,0)</f>
        <v>1789</v>
      </c>
      <c r="C432" s="67"/>
      <c r="D432" s="67"/>
      <c r="E432" s="67">
        <v>4550</v>
      </c>
      <c r="F432" s="67"/>
      <c r="G432" s="67" t="e">
        <f>+G431-#REF!</f>
        <v>#REF!</v>
      </c>
    </row>
    <row r="433" spans="1:8" ht="15">
      <c r="A433" s="89" t="s">
        <v>45</v>
      </c>
      <c r="B433" s="67" t="e">
        <f t="shared" si="40"/>
        <v>#REF!</v>
      </c>
      <c r="C433" s="67"/>
      <c r="D433" s="67"/>
      <c r="E433" s="67">
        <v>4550</v>
      </c>
      <c r="F433" s="67"/>
      <c r="G433" s="67" t="e">
        <f>G432-#REF!</f>
        <v>#REF!</v>
      </c>
    </row>
    <row r="434" spans="1:8">
      <c r="A434" s="66"/>
      <c r="B434" s="67" t="e">
        <f t="shared" si="40"/>
        <v>#REF!</v>
      </c>
      <c r="C434" s="67"/>
      <c r="D434" s="67"/>
      <c r="E434" s="67">
        <v>4550</v>
      </c>
      <c r="F434" s="67"/>
      <c r="G434" s="67" t="e">
        <f>G433-#REF!</f>
        <v>#REF!</v>
      </c>
    </row>
    <row r="435" spans="1:8">
      <c r="A435" s="66"/>
      <c r="B435" s="67" t="e">
        <f t="shared" si="40"/>
        <v>#REF!</v>
      </c>
      <c r="C435" s="67"/>
      <c r="D435" s="67"/>
      <c r="E435" s="67">
        <v>4550</v>
      </c>
      <c r="F435" s="67"/>
      <c r="G435" s="67" t="e">
        <f>G434-#REF!</f>
        <v>#REF!</v>
      </c>
    </row>
    <row r="436" spans="1:8">
      <c r="A436" s="66"/>
      <c r="B436" s="67" t="e">
        <f t="shared" si="40"/>
        <v>#REF!</v>
      </c>
      <c r="C436" s="67"/>
      <c r="D436" s="67"/>
      <c r="E436" s="67">
        <v>4550</v>
      </c>
      <c r="F436" s="67"/>
      <c r="G436" s="67" t="e">
        <f>G435-#REF!</f>
        <v>#REF!</v>
      </c>
    </row>
    <row r="437" spans="1:8">
      <c r="A437" s="66" t="s">
        <v>9</v>
      </c>
      <c r="B437" s="67" t="e">
        <f t="shared" si="40"/>
        <v>#REF!</v>
      </c>
      <c r="C437" s="67"/>
      <c r="D437" s="67"/>
      <c r="E437" s="67">
        <v>4550</v>
      </c>
      <c r="F437" s="67"/>
      <c r="G437" s="67" t="e">
        <f>G436-#REF!</f>
        <v>#REF!</v>
      </c>
    </row>
    <row r="438" spans="1:8">
      <c r="A438" s="66" t="s">
        <v>10</v>
      </c>
      <c r="B438" s="67" t="e">
        <f t="shared" si="40"/>
        <v>#REF!</v>
      </c>
      <c r="C438" s="67"/>
      <c r="D438" s="67"/>
      <c r="E438" s="67">
        <v>4550</v>
      </c>
      <c r="F438" s="67"/>
      <c r="G438" s="67" t="e">
        <f>G437-#REF!</f>
        <v>#REF!</v>
      </c>
    </row>
    <row r="439" spans="1:8">
      <c r="A439" s="66" t="s">
        <v>33</v>
      </c>
      <c r="B439" s="67" t="e">
        <f t="shared" si="40"/>
        <v>#REF!</v>
      </c>
      <c r="C439" s="67"/>
      <c r="D439" s="67"/>
      <c r="E439" s="67">
        <v>4550</v>
      </c>
      <c r="F439" s="67"/>
      <c r="G439" s="67" t="e">
        <f>G438-#REF!</f>
        <v>#REF!</v>
      </c>
    </row>
    <row r="440" spans="1:8">
      <c r="A440" s="66" t="s">
        <v>4</v>
      </c>
    </row>
    <row r="441" spans="1:8">
      <c r="A441" s="66" t="s">
        <v>5</v>
      </c>
    </row>
    <row r="442" spans="1:8">
      <c r="A442" s="66" t="s">
        <v>6</v>
      </c>
    </row>
    <row r="443" spans="1:8" ht="15">
      <c r="A443" s="90" t="s">
        <v>2</v>
      </c>
      <c r="B443" s="89"/>
      <c r="C443" s="89"/>
      <c r="D443" s="89"/>
      <c r="E443" s="89"/>
      <c r="F443" s="89"/>
      <c r="G443" s="89"/>
    </row>
    <row r="444" spans="1:8" ht="15">
      <c r="A444" s="90" t="s">
        <v>1</v>
      </c>
      <c r="B444" s="67"/>
      <c r="C444" s="67"/>
      <c r="D444" s="67"/>
      <c r="E444" s="67"/>
      <c r="F444" s="67"/>
      <c r="G444" s="67"/>
      <c r="H444" s="89"/>
    </row>
    <row r="445" spans="1:8">
      <c r="B445" s="67" t="s">
        <v>0</v>
      </c>
      <c r="C445" s="67"/>
      <c r="D445" s="67"/>
      <c r="E445" s="67" t="s">
        <v>26</v>
      </c>
      <c r="F445" s="67"/>
      <c r="G445" s="67"/>
      <c r="H445" s="68"/>
    </row>
    <row r="446" spans="1:8">
      <c r="B446" s="67"/>
      <c r="C446" s="67"/>
      <c r="D446" s="67"/>
      <c r="E446" s="67"/>
      <c r="F446" s="67"/>
      <c r="G446" s="67">
        <v>288208</v>
      </c>
    </row>
    <row r="447" spans="1:8">
      <c r="B447" s="67">
        <f t="shared" ref="B447:B454" si="41">ROUND(G446*13.5%/12,0)</f>
        <v>3242</v>
      </c>
      <c r="C447" s="67"/>
      <c r="D447" s="67"/>
      <c r="E447" s="67">
        <v>5600</v>
      </c>
      <c r="F447" s="67"/>
      <c r="G447" s="67" t="e">
        <f>+G446-#REF!</f>
        <v>#REF!</v>
      </c>
    </row>
    <row r="448" spans="1:8" ht="15">
      <c r="A448" s="89" t="s">
        <v>46</v>
      </c>
      <c r="B448" s="67" t="e">
        <f t="shared" si="41"/>
        <v>#REF!</v>
      </c>
      <c r="C448" s="67"/>
      <c r="D448" s="67"/>
      <c r="E448" s="67">
        <v>5600</v>
      </c>
      <c r="F448" s="67"/>
      <c r="G448" s="67" t="e">
        <f>G447-#REF!</f>
        <v>#REF!</v>
      </c>
    </row>
    <row r="449" spans="1:8">
      <c r="A449" s="66"/>
      <c r="B449" s="67" t="e">
        <f t="shared" si="41"/>
        <v>#REF!</v>
      </c>
      <c r="C449" s="67"/>
      <c r="D449" s="67"/>
      <c r="E449" s="67">
        <v>5600</v>
      </c>
      <c r="F449" s="67"/>
      <c r="G449" s="67" t="e">
        <f>G448-#REF!</f>
        <v>#REF!</v>
      </c>
    </row>
    <row r="450" spans="1:8">
      <c r="A450" s="66"/>
      <c r="B450" s="67" t="e">
        <f t="shared" si="41"/>
        <v>#REF!</v>
      </c>
      <c r="C450" s="67"/>
      <c r="D450" s="67"/>
      <c r="E450" s="67">
        <v>5600</v>
      </c>
      <c r="F450" s="67"/>
      <c r="G450" s="67" t="e">
        <f>G449-#REF!</f>
        <v>#REF!</v>
      </c>
    </row>
    <row r="451" spans="1:8">
      <c r="A451" s="66"/>
      <c r="B451" s="67" t="e">
        <f t="shared" si="41"/>
        <v>#REF!</v>
      </c>
      <c r="C451" s="67"/>
      <c r="D451" s="67"/>
      <c r="E451" s="67">
        <v>5600</v>
      </c>
      <c r="F451" s="67"/>
      <c r="G451" s="67" t="e">
        <f>G450-#REF!</f>
        <v>#REF!</v>
      </c>
    </row>
    <row r="452" spans="1:8">
      <c r="A452" s="66" t="s">
        <v>10</v>
      </c>
      <c r="B452" s="67" t="e">
        <f t="shared" si="41"/>
        <v>#REF!</v>
      </c>
      <c r="C452" s="67"/>
      <c r="D452" s="67"/>
      <c r="E452" s="67">
        <v>5600</v>
      </c>
      <c r="F452" s="67"/>
      <c r="G452" s="67" t="e">
        <f>G451-#REF!</f>
        <v>#REF!</v>
      </c>
    </row>
    <row r="453" spans="1:8">
      <c r="A453" s="66" t="s">
        <v>33</v>
      </c>
      <c r="B453" s="67" t="e">
        <f t="shared" si="41"/>
        <v>#REF!</v>
      </c>
      <c r="C453" s="67"/>
      <c r="D453" s="67"/>
      <c r="E453" s="67">
        <v>5600</v>
      </c>
      <c r="F453" s="67"/>
      <c r="G453" s="67" t="e">
        <f>G452-#REF!</f>
        <v>#REF!</v>
      </c>
    </row>
    <row r="454" spans="1:8">
      <c r="A454" s="66" t="s">
        <v>4</v>
      </c>
      <c r="B454" s="67" t="e">
        <f t="shared" si="41"/>
        <v>#REF!</v>
      </c>
      <c r="C454" s="67"/>
      <c r="D454" s="67"/>
      <c r="E454" s="67">
        <v>5600</v>
      </c>
      <c r="F454" s="67"/>
      <c r="G454" s="67" t="e">
        <f>G453-#REF!</f>
        <v>#REF!</v>
      </c>
    </row>
    <row r="455" spans="1:8">
      <c r="A455" s="66" t="s">
        <v>5</v>
      </c>
    </row>
    <row r="456" spans="1:8">
      <c r="A456" s="66" t="s">
        <v>6</v>
      </c>
    </row>
    <row r="457" spans="1:8">
      <c r="A457" s="90" t="s">
        <v>2</v>
      </c>
    </row>
    <row r="458" spans="1:8" ht="15">
      <c r="A458" s="90" t="s">
        <v>1</v>
      </c>
      <c r="B458" s="89"/>
      <c r="C458" s="89"/>
      <c r="D458" s="89"/>
      <c r="E458" s="89"/>
      <c r="F458" s="89"/>
      <c r="G458" s="89"/>
    </row>
    <row r="459" spans="1:8" ht="15">
      <c r="A459" s="90" t="s">
        <v>12</v>
      </c>
      <c r="B459" s="67"/>
      <c r="C459" s="67"/>
      <c r="D459" s="67"/>
      <c r="E459" s="67"/>
      <c r="F459" s="67"/>
      <c r="G459" s="67"/>
      <c r="H459" s="89"/>
    </row>
    <row r="460" spans="1:8">
      <c r="A460" s="90" t="s">
        <v>13</v>
      </c>
      <c r="B460" s="67" t="s">
        <v>0</v>
      </c>
      <c r="C460" s="67"/>
      <c r="D460" s="67"/>
      <c r="E460" s="67" t="s">
        <v>26</v>
      </c>
      <c r="F460" s="67"/>
      <c r="G460" s="67"/>
      <c r="H460" s="68"/>
    </row>
    <row r="461" spans="1:8">
      <c r="A461" s="90" t="s">
        <v>31</v>
      </c>
      <c r="B461" s="67"/>
      <c r="C461" s="67"/>
      <c r="D461" s="67"/>
      <c r="E461" s="67"/>
      <c r="F461" s="67"/>
      <c r="G461" s="67">
        <v>100000</v>
      </c>
    </row>
    <row r="462" spans="1:8">
      <c r="A462" s="90" t="s">
        <v>8</v>
      </c>
      <c r="B462" s="67">
        <f t="shared" ref="B462:B469" si="42">ROUND(G461*13.5%/12,0)</f>
        <v>1125</v>
      </c>
      <c r="C462" s="67"/>
      <c r="D462" s="67"/>
      <c r="E462" s="67">
        <v>5000</v>
      </c>
      <c r="F462" s="67"/>
      <c r="G462" s="67" t="e">
        <f>+G461-#REF!</f>
        <v>#REF!</v>
      </c>
    </row>
    <row r="463" spans="1:8">
      <c r="A463" s="90" t="s">
        <v>9</v>
      </c>
      <c r="B463" s="67" t="e">
        <f t="shared" si="42"/>
        <v>#REF!</v>
      </c>
      <c r="C463" s="67"/>
      <c r="D463" s="67"/>
      <c r="E463" s="67">
        <v>5000</v>
      </c>
      <c r="F463" s="67"/>
      <c r="G463" s="67" t="e">
        <f>G462-#REF!</f>
        <v>#REF!</v>
      </c>
    </row>
    <row r="464" spans="1:8">
      <c r="B464" s="67" t="e">
        <f t="shared" si="42"/>
        <v>#REF!</v>
      </c>
      <c r="C464" s="67"/>
      <c r="D464" s="67"/>
      <c r="E464" s="67">
        <v>5000</v>
      </c>
      <c r="F464" s="67"/>
      <c r="G464" s="67" t="e">
        <f>G463-#REF!</f>
        <v>#REF!</v>
      </c>
    </row>
    <row r="465" spans="1:7">
      <c r="B465" s="67" t="e">
        <f t="shared" si="42"/>
        <v>#REF!</v>
      </c>
      <c r="C465" s="67"/>
      <c r="D465" s="67"/>
      <c r="E465" s="67">
        <v>5000</v>
      </c>
      <c r="F465" s="67"/>
      <c r="G465" s="67" t="e">
        <f>G464-#REF!</f>
        <v>#REF!</v>
      </c>
    </row>
    <row r="466" spans="1:7">
      <c r="A466" s="66"/>
      <c r="B466" s="67" t="e">
        <f t="shared" si="42"/>
        <v>#REF!</v>
      </c>
      <c r="C466" s="67"/>
      <c r="D466" s="67"/>
      <c r="E466" s="67">
        <v>5000</v>
      </c>
      <c r="F466" s="67"/>
      <c r="G466" s="67" t="e">
        <f>G465-#REF!</f>
        <v>#REF!</v>
      </c>
    </row>
    <row r="467" spans="1:7">
      <c r="A467" s="66"/>
      <c r="B467" s="67" t="e">
        <f t="shared" si="42"/>
        <v>#REF!</v>
      </c>
      <c r="C467" s="67"/>
      <c r="D467" s="67"/>
      <c r="E467" s="67">
        <v>5000</v>
      </c>
      <c r="F467" s="67"/>
      <c r="G467" s="67" t="e">
        <f>G466-#REF!</f>
        <v>#REF!</v>
      </c>
    </row>
    <row r="468" spans="1:7">
      <c r="A468" s="66" t="s">
        <v>9</v>
      </c>
      <c r="B468" s="67" t="e">
        <f t="shared" si="42"/>
        <v>#REF!</v>
      </c>
      <c r="C468" s="67"/>
      <c r="D468" s="67"/>
      <c r="E468" s="67">
        <v>5000</v>
      </c>
      <c r="F468" s="67"/>
      <c r="G468" s="67" t="e">
        <f>G467-#REF!</f>
        <v>#REF!</v>
      </c>
    </row>
    <row r="469" spans="1:7">
      <c r="A469" s="66" t="s">
        <v>10</v>
      </c>
      <c r="B469" s="67" t="e">
        <f t="shared" si="42"/>
        <v>#REF!</v>
      </c>
      <c r="C469" s="67"/>
      <c r="D469" s="67"/>
      <c r="E469" s="67">
        <v>5000</v>
      </c>
      <c r="F469" s="67"/>
      <c r="G469" s="67" t="e">
        <f>G468-#REF!</f>
        <v>#REF!</v>
      </c>
    </row>
    <row r="470" spans="1:7">
      <c r="A470" s="66" t="s">
        <v>33</v>
      </c>
      <c r="B470" s="67" t="e">
        <f>ROUND(G469*13.5%/12,0)</f>
        <v>#REF!</v>
      </c>
      <c r="C470" s="67"/>
      <c r="D470" s="67"/>
      <c r="E470" s="67">
        <v>5000</v>
      </c>
      <c r="F470" s="67"/>
      <c r="G470" s="67" t="e">
        <f>G469-#REF!</f>
        <v>#REF!</v>
      </c>
    </row>
    <row r="471" spans="1:7">
      <c r="A471" s="66" t="s">
        <v>4</v>
      </c>
      <c r="B471" s="67" t="e">
        <f>ROUND(G470*13.5%/12,0)</f>
        <v>#REF!</v>
      </c>
      <c r="C471" s="67"/>
      <c r="D471" s="67"/>
      <c r="E471" s="67">
        <v>5000</v>
      </c>
      <c r="F471" s="67"/>
      <c r="G471" s="67" t="e">
        <f>G470-#REF!</f>
        <v>#REF!</v>
      </c>
    </row>
    <row r="472" spans="1:7">
      <c r="A472" s="66" t="s">
        <v>5</v>
      </c>
      <c r="B472" s="67" t="e">
        <f>ROUND(G471*13.5%/12,0)</f>
        <v>#REF!</v>
      </c>
      <c r="C472" s="67"/>
      <c r="D472" s="67"/>
      <c r="E472" s="67">
        <v>5000</v>
      </c>
      <c r="F472" s="67"/>
      <c r="G472" s="67" t="e">
        <f>G471-#REF!</f>
        <v>#REF!</v>
      </c>
    </row>
    <row r="473" spans="1:7">
      <c r="A473" s="66" t="s">
        <v>6</v>
      </c>
      <c r="B473" s="67" t="e">
        <f>ROUND(G472*13.5%/12,0)</f>
        <v>#REF!</v>
      </c>
      <c r="C473" s="67"/>
      <c r="D473" s="67"/>
      <c r="E473" s="67">
        <v>5000</v>
      </c>
      <c r="F473" s="67"/>
      <c r="G473" s="67" t="e">
        <f>G472-#REF!</f>
        <v>#REF!</v>
      </c>
    </row>
    <row r="474" spans="1:7">
      <c r="A474" s="90" t="s">
        <v>2</v>
      </c>
      <c r="B474" s="98" t="e">
        <f>SUM(B462:B473)</f>
        <v>#REF!</v>
      </c>
    </row>
    <row r="475" spans="1:7">
      <c r="A475" s="90" t="s">
        <v>1</v>
      </c>
    </row>
    <row r="476" spans="1:7">
      <c r="A476" s="90" t="s">
        <v>12</v>
      </c>
    </row>
    <row r="477" spans="1:7">
      <c r="A477" s="90" t="s">
        <v>13</v>
      </c>
      <c r="B477" s="67" t="s">
        <v>0</v>
      </c>
      <c r="C477" s="67"/>
      <c r="D477" s="67"/>
      <c r="E477" s="67" t="s">
        <v>26</v>
      </c>
      <c r="F477" s="67"/>
      <c r="G477" s="67"/>
    </row>
    <row r="478" spans="1:7">
      <c r="A478" s="90" t="s">
        <v>31</v>
      </c>
      <c r="B478" s="67"/>
      <c r="C478" s="67"/>
      <c r="D478" s="67"/>
      <c r="E478" s="67"/>
      <c r="F478" s="67"/>
      <c r="G478" s="67">
        <v>8000</v>
      </c>
    </row>
    <row r="479" spans="1:7">
      <c r="A479" s="90" t="s">
        <v>8</v>
      </c>
      <c r="B479" s="67">
        <f t="shared" ref="B479:B490" si="43">ROUND(G478*13.5%/12,0)</f>
        <v>90</v>
      </c>
      <c r="C479" s="67"/>
      <c r="D479" s="67"/>
      <c r="E479" s="67">
        <v>810</v>
      </c>
      <c r="F479" s="67"/>
      <c r="G479" s="67" t="e">
        <f>+G478-#REF!</f>
        <v>#REF!</v>
      </c>
    </row>
    <row r="480" spans="1:7">
      <c r="A480" s="90" t="s">
        <v>9</v>
      </c>
      <c r="B480" s="67" t="e">
        <f t="shared" si="43"/>
        <v>#REF!</v>
      </c>
      <c r="C480" s="67"/>
      <c r="D480" s="67"/>
      <c r="E480" s="67">
        <v>810</v>
      </c>
      <c r="F480" s="67"/>
      <c r="G480" s="67" t="e">
        <f>G479-#REF!</f>
        <v>#REF!</v>
      </c>
    </row>
    <row r="481" spans="2:7">
      <c r="B481" s="67" t="e">
        <f t="shared" si="43"/>
        <v>#REF!</v>
      </c>
      <c r="C481" s="67"/>
      <c r="D481" s="67"/>
      <c r="E481" s="67">
        <v>810</v>
      </c>
      <c r="F481" s="67"/>
      <c r="G481" s="67" t="e">
        <f>G480-#REF!</f>
        <v>#REF!</v>
      </c>
    </row>
    <row r="482" spans="2:7">
      <c r="B482" s="67" t="e">
        <f t="shared" si="43"/>
        <v>#REF!</v>
      </c>
      <c r="C482" s="67"/>
      <c r="D482" s="67"/>
      <c r="E482" s="67">
        <v>810</v>
      </c>
      <c r="F482" s="67"/>
      <c r="G482" s="67" t="e">
        <f>G481-#REF!</f>
        <v>#REF!</v>
      </c>
    </row>
    <row r="483" spans="2:7">
      <c r="B483" s="67" t="e">
        <f t="shared" si="43"/>
        <v>#REF!</v>
      </c>
      <c r="C483" s="67"/>
      <c r="D483" s="67"/>
      <c r="E483" s="67">
        <v>810</v>
      </c>
      <c r="F483" s="67"/>
      <c r="G483" s="67" t="e">
        <f>G482-#REF!</f>
        <v>#REF!</v>
      </c>
    </row>
    <row r="484" spans="2:7">
      <c r="B484" s="67" t="e">
        <f t="shared" si="43"/>
        <v>#REF!</v>
      </c>
      <c r="C484" s="67"/>
      <c r="D484" s="67"/>
      <c r="E484" s="67">
        <v>810</v>
      </c>
      <c r="F484" s="67"/>
      <c r="G484" s="67" t="e">
        <f>G483-#REF!</f>
        <v>#REF!</v>
      </c>
    </row>
    <row r="485" spans="2:7">
      <c r="B485" s="67" t="e">
        <f t="shared" si="43"/>
        <v>#REF!</v>
      </c>
      <c r="C485" s="67"/>
      <c r="D485" s="67"/>
      <c r="E485" s="67">
        <v>810</v>
      </c>
      <c r="F485" s="67"/>
      <c r="G485" s="67" t="e">
        <f>G484-#REF!</f>
        <v>#REF!</v>
      </c>
    </row>
    <row r="486" spans="2:7">
      <c r="B486" s="67" t="e">
        <f t="shared" si="43"/>
        <v>#REF!</v>
      </c>
      <c r="C486" s="67"/>
      <c r="D486" s="67"/>
      <c r="E486" s="67">
        <v>810</v>
      </c>
      <c r="F486" s="67"/>
      <c r="G486" s="67" t="e">
        <f>G485-#REF!</f>
        <v>#REF!</v>
      </c>
    </row>
    <row r="487" spans="2:7">
      <c r="B487" s="67" t="e">
        <f t="shared" si="43"/>
        <v>#REF!</v>
      </c>
      <c r="C487" s="67"/>
      <c r="D487" s="67"/>
      <c r="E487" s="67">
        <v>810</v>
      </c>
      <c r="F487" s="67"/>
      <c r="G487" s="67" t="e">
        <f>G486-#REF!</f>
        <v>#REF!</v>
      </c>
    </row>
    <row r="488" spans="2:7">
      <c r="B488" s="67" t="e">
        <f t="shared" si="43"/>
        <v>#REF!</v>
      </c>
      <c r="C488" s="67"/>
      <c r="D488" s="67"/>
      <c r="E488" s="67">
        <v>810</v>
      </c>
      <c r="F488" s="67"/>
      <c r="G488" s="67" t="e">
        <f>G487-#REF!</f>
        <v>#REF!</v>
      </c>
    </row>
    <row r="489" spans="2:7">
      <c r="B489" s="67" t="e">
        <f t="shared" si="43"/>
        <v>#REF!</v>
      </c>
      <c r="C489" s="67"/>
      <c r="D489" s="67"/>
      <c r="E489" s="67">
        <v>810</v>
      </c>
      <c r="F489" s="67"/>
      <c r="G489" s="67" t="e">
        <f>G488-#REF!</f>
        <v>#REF!</v>
      </c>
    </row>
    <row r="490" spans="2:7">
      <c r="B490" s="67" t="e">
        <f t="shared" si="43"/>
        <v>#REF!</v>
      </c>
      <c r="C490" s="67"/>
      <c r="D490" s="67"/>
      <c r="E490" s="67">
        <v>810</v>
      </c>
      <c r="F490" s="67"/>
      <c r="G490" s="67" t="e">
        <f>G489-#REF!</f>
        <v>#REF!</v>
      </c>
    </row>
    <row r="491" spans="2:7">
      <c r="B491" s="98" t="e">
        <f>SUM(B479:B490)</f>
        <v>#REF!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44"/>
  <sheetViews>
    <sheetView topLeftCell="A16" workbookViewId="0">
      <selection activeCell="I88" sqref="I88"/>
    </sheetView>
  </sheetViews>
  <sheetFormatPr defaultRowHeight="14.25"/>
  <cols>
    <col min="1" max="1" width="14.5703125" style="97" customWidth="1"/>
    <col min="2" max="2" width="12" style="96" customWidth="1"/>
    <col min="3" max="3" width="10.85546875" style="96" customWidth="1"/>
    <col min="4" max="5" width="11.28515625" style="96" customWidth="1"/>
    <col min="6" max="6" width="11.7109375" style="96" customWidth="1"/>
    <col min="7" max="7" width="10.5703125" style="96" customWidth="1"/>
    <col min="8" max="8" width="9.7109375" style="96" customWidth="1"/>
    <col min="9" max="9" width="11.28515625" style="96" customWidth="1"/>
    <col min="10" max="10" width="10.42578125" style="96" customWidth="1"/>
    <col min="11" max="11" width="10.7109375" style="96" bestFit="1" customWidth="1"/>
    <col min="12" max="16384" width="9.140625" style="96"/>
  </cols>
  <sheetData>
    <row r="1" spans="1:13" ht="15">
      <c r="A1" s="119" t="s">
        <v>47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3">
      <c r="J2" s="97"/>
    </row>
    <row r="3" spans="1:13" ht="57">
      <c r="B3" s="96" t="s">
        <v>0</v>
      </c>
      <c r="D3" s="96" t="s">
        <v>18</v>
      </c>
      <c r="E3" s="107" t="s">
        <v>70</v>
      </c>
      <c r="F3" s="107" t="s">
        <v>71</v>
      </c>
      <c r="G3" s="96" t="s">
        <v>72</v>
      </c>
      <c r="H3" s="107" t="s">
        <v>81</v>
      </c>
      <c r="I3" s="96" t="s">
        <v>24</v>
      </c>
    </row>
    <row r="4" spans="1:13">
      <c r="B4" s="75"/>
      <c r="C4" s="75">
        <v>0.13</v>
      </c>
      <c r="I4" s="96">
        <v>200000</v>
      </c>
      <c r="K4" s="74"/>
    </row>
    <row r="5" spans="1:13" ht="15">
      <c r="A5" s="106">
        <v>39356</v>
      </c>
      <c r="B5" s="74">
        <f>ROUND(I4*C4/12,0)</f>
        <v>2167</v>
      </c>
      <c r="C5" s="75">
        <v>0.13</v>
      </c>
      <c r="D5" s="74">
        <f t="shared" ref="D5:D68" si="0">E5+F5-G5-B5</f>
        <v>1473</v>
      </c>
      <c r="E5" s="109">
        <v>3640</v>
      </c>
      <c r="F5" s="99"/>
      <c r="G5" s="99"/>
      <c r="I5" s="74">
        <f>I4+B5-E5-F5+G5</f>
        <v>198527</v>
      </c>
      <c r="K5" s="74">
        <f>I4+B5-E5-F5+G5</f>
        <v>198527</v>
      </c>
      <c r="M5" s="74">
        <f>K5-I5</f>
        <v>0</v>
      </c>
    </row>
    <row r="6" spans="1:13" ht="15">
      <c r="A6" s="106">
        <v>39387</v>
      </c>
      <c r="B6" s="74">
        <f t="shared" ref="B6:B69" si="1">ROUND(I5*C5/12,0)</f>
        <v>2151</v>
      </c>
      <c r="C6" s="75">
        <v>0.13</v>
      </c>
      <c r="D6" s="74">
        <f t="shared" si="0"/>
        <v>1489</v>
      </c>
      <c r="E6" s="109">
        <v>3640</v>
      </c>
      <c r="F6" s="99"/>
      <c r="G6" s="99"/>
      <c r="I6" s="74">
        <f t="shared" ref="I6:I69" si="2">I5+B6-E6-F6+G6</f>
        <v>197038</v>
      </c>
      <c r="K6" s="74">
        <f t="shared" ref="K6:K69" si="3">I5+B6-E6-F6+G6</f>
        <v>197038</v>
      </c>
      <c r="M6" s="74">
        <f t="shared" ref="M6:M69" si="4">K6-I6</f>
        <v>0</v>
      </c>
    </row>
    <row r="7" spans="1:13" ht="15">
      <c r="A7" s="106">
        <v>39417</v>
      </c>
      <c r="B7" s="74">
        <f t="shared" si="1"/>
        <v>2135</v>
      </c>
      <c r="C7" s="75">
        <v>0.13</v>
      </c>
      <c r="D7" s="74">
        <f t="shared" si="0"/>
        <v>1505</v>
      </c>
      <c r="E7" s="109">
        <v>3640</v>
      </c>
      <c r="F7" s="99"/>
      <c r="G7" s="99"/>
      <c r="I7" s="74">
        <f t="shared" si="2"/>
        <v>195533</v>
      </c>
      <c r="K7" s="74">
        <f t="shared" si="3"/>
        <v>195533</v>
      </c>
      <c r="M7" s="74">
        <f t="shared" si="4"/>
        <v>0</v>
      </c>
    </row>
    <row r="8" spans="1:13" ht="15">
      <c r="A8" s="106">
        <v>39448</v>
      </c>
      <c r="B8" s="74">
        <f t="shared" si="1"/>
        <v>2118</v>
      </c>
      <c r="C8" s="75">
        <v>0.13</v>
      </c>
      <c r="D8" s="74">
        <f t="shared" si="0"/>
        <v>1522</v>
      </c>
      <c r="E8" s="109">
        <v>3640</v>
      </c>
      <c r="F8" s="99"/>
      <c r="G8" s="99"/>
      <c r="I8" s="74">
        <f t="shared" si="2"/>
        <v>194011</v>
      </c>
      <c r="K8" s="74">
        <f t="shared" si="3"/>
        <v>194011</v>
      </c>
      <c r="M8" s="74">
        <f t="shared" si="4"/>
        <v>0</v>
      </c>
    </row>
    <row r="9" spans="1:13">
      <c r="A9" s="106">
        <v>39479</v>
      </c>
      <c r="B9" s="74">
        <f t="shared" si="1"/>
        <v>2102</v>
      </c>
      <c r="C9" s="75">
        <v>0.13</v>
      </c>
      <c r="D9" s="74">
        <f t="shared" si="0"/>
        <v>-2102</v>
      </c>
      <c r="E9" s="96">
        <v>0</v>
      </c>
      <c r="G9" s="99"/>
      <c r="I9" s="74">
        <f t="shared" si="2"/>
        <v>196113</v>
      </c>
      <c r="J9" s="74"/>
      <c r="K9" s="74">
        <f t="shared" si="3"/>
        <v>196113</v>
      </c>
      <c r="M9" s="74">
        <f t="shared" si="4"/>
        <v>0</v>
      </c>
    </row>
    <row r="10" spans="1:13">
      <c r="A10" s="106">
        <v>39508</v>
      </c>
      <c r="B10" s="74">
        <f t="shared" si="1"/>
        <v>2125</v>
      </c>
      <c r="C10" s="75">
        <v>0.13</v>
      </c>
      <c r="D10" s="74">
        <f t="shared" si="0"/>
        <v>-2125</v>
      </c>
      <c r="E10" s="96">
        <v>0</v>
      </c>
      <c r="G10" s="99"/>
      <c r="I10" s="74">
        <f t="shared" si="2"/>
        <v>198238</v>
      </c>
      <c r="J10" s="74"/>
      <c r="K10" s="74">
        <f t="shared" si="3"/>
        <v>198238</v>
      </c>
      <c r="M10" s="74">
        <f t="shared" si="4"/>
        <v>0</v>
      </c>
    </row>
    <row r="11" spans="1:13">
      <c r="A11" s="106">
        <v>39539</v>
      </c>
      <c r="B11" s="74">
        <f t="shared" si="1"/>
        <v>2148</v>
      </c>
      <c r="C11" s="75">
        <v>0.13</v>
      </c>
      <c r="D11" s="74">
        <f t="shared" si="0"/>
        <v>-2148</v>
      </c>
      <c r="E11" s="96">
        <v>0</v>
      </c>
      <c r="G11" s="99"/>
      <c r="I11" s="74">
        <f t="shared" si="2"/>
        <v>200386</v>
      </c>
      <c r="J11" s="74"/>
      <c r="K11" s="74">
        <f t="shared" si="3"/>
        <v>200386</v>
      </c>
      <c r="M11" s="74">
        <f t="shared" si="4"/>
        <v>0</v>
      </c>
    </row>
    <row r="12" spans="1:13">
      <c r="A12" s="106">
        <v>39569</v>
      </c>
      <c r="B12" s="74">
        <f t="shared" si="1"/>
        <v>2171</v>
      </c>
      <c r="C12" s="75">
        <v>0.13</v>
      </c>
      <c r="D12" s="74">
        <f t="shared" si="0"/>
        <v>-2171</v>
      </c>
      <c r="E12" s="96">
        <v>0</v>
      </c>
      <c r="I12" s="74">
        <f t="shared" si="2"/>
        <v>202557</v>
      </c>
      <c r="J12" s="74"/>
      <c r="K12" s="74">
        <f t="shared" si="3"/>
        <v>202557</v>
      </c>
      <c r="M12" s="74">
        <f t="shared" si="4"/>
        <v>0</v>
      </c>
    </row>
    <row r="13" spans="1:13">
      <c r="A13" s="106">
        <v>39600</v>
      </c>
      <c r="B13" s="74">
        <f t="shared" si="1"/>
        <v>2194</v>
      </c>
      <c r="C13" s="75">
        <v>0.13</v>
      </c>
      <c r="D13" s="74">
        <f t="shared" si="0"/>
        <v>-2194</v>
      </c>
      <c r="E13" s="96">
        <v>0</v>
      </c>
      <c r="I13" s="74">
        <f t="shared" si="2"/>
        <v>204751</v>
      </c>
      <c r="J13" s="74"/>
      <c r="K13" s="74">
        <f t="shared" si="3"/>
        <v>204751</v>
      </c>
      <c r="M13" s="74">
        <f t="shared" si="4"/>
        <v>0</v>
      </c>
    </row>
    <row r="14" spans="1:13">
      <c r="A14" s="106">
        <v>39630</v>
      </c>
      <c r="B14" s="74">
        <f t="shared" si="1"/>
        <v>2218</v>
      </c>
      <c r="C14" s="75">
        <v>0.13</v>
      </c>
      <c r="D14" s="74">
        <f t="shared" si="0"/>
        <v>-2218</v>
      </c>
      <c r="E14" s="96">
        <v>0</v>
      </c>
      <c r="I14" s="74">
        <f t="shared" si="2"/>
        <v>206969</v>
      </c>
      <c r="J14" s="74"/>
      <c r="K14" s="74">
        <f t="shared" si="3"/>
        <v>206969</v>
      </c>
      <c r="M14" s="74">
        <f t="shared" si="4"/>
        <v>0</v>
      </c>
    </row>
    <row r="15" spans="1:13">
      <c r="A15" s="106">
        <v>39661</v>
      </c>
      <c r="B15" s="74">
        <f t="shared" si="1"/>
        <v>2242</v>
      </c>
      <c r="C15" s="75">
        <v>0.13</v>
      </c>
      <c r="D15" s="74">
        <f t="shared" si="0"/>
        <v>-2242</v>
      </c>
      <c r="E15" s="96">
        <v>0</v>
      </c>
      <c r="I15" s="74">
        <f t="shared" si="2"/>
        <v>209211</v>
      </c>
      <c r="J15" s="74"/>
      <c r="K15" s="74">
        <f t="shared" si="3"/>
        <v>209211</v>
      </c>
      <c r="M15" s="74">
        <f t="shared" si="4"/>
        <v>0</v>
      </c>
    </row>
    <row r="16" spans="1:13">
      <c r="A16" s="106">
        <v>39692</v>
      </c>
      <c r="B16" s="74">
        <f t="shared" si="1"/>
        <v>2266</v>
      </c>
      <c r="C16" s="75">
        <v>0.13</v>
      </c>
      <c r="D16" s="74">
        <f t="shared" si="0"/>
        <v>-2266</v>
      </c>
      <c r="E16" s="96">
        <v>0</v>
      </c>
      <c r="I16" s="74">
        <f t="shared" si="2"/>
        <v>211477</v>
      </c>
      <c r="J16" s="74"/>
      <c r="K16" s="74">
        <f t="shared" si="3"/>
        <v>211477</v>
      </c>
      <c r="M16" s="74">
        <f t="shared" si="4"/>
        <v>0</v>
      </c>
    </row>
    <row r="17" spans="1:14">
      <c r="A17" s="106">
        <v>39722</v>
      </c>
      <c r="B17" s="74">
        <f t="shared" si="1"/>
        <v>2291</v>
      </c>
      <c r="C17" s="75">
        <v>0.13</v>
      </c>
      <c r="D17" s="74">
        <f t="shared" si="0"/>
        <v>1349</v>
      </c>
      <c r="E17" s="110"/>
      <c r="F17" s="110">
        <v>3640</v>
      </c>
      <c r="G17" s="110"/>
      <c r="I17" s="74">
        <f t="shared" si="2"/>
        <v>210128</v>
      </c>
      <c r="J17" s="74">
        <f>3640-B17</f>
        <v>1349</v>
      </c>
      <c r="K17" s="74">
        <f t="shared" si="3"/>
        <v>210128</v>
      </c>
      <c r="M17" s="74">
        <f t="shared" si="4"/>
        <v>0</v>
      </c>
    </row>
    <row r="18" spans="1:14">
      <c r="A18" s="106">
        <v>39753</v>
      </c>
      <c r="B18" s="74">
        <f t="shared" si="1"/>
        <v>2276</v>
      </c>
      <c r="C18" s="75">
        <v>0.13</v>
      </c>
      <c r="D18" s="74">
        <f t="shared" si="0"/>
        <v>1364</v>
      </c>
      <c r="E18" s="110"/>
      <c r="F18" s="110">
        <v>3640</v>
      </c>
      <c r="G18" s="110"/>
      <c r="I18" s="74">
        <f t="shared" si="2"/>
        <v>208764</v>
      </c>
      <c r="J18" s="74"/>
      <c r="K18" s="74">
        <f t="shared" si="3"/>
        <v>208764</v>
      </c>
      <c r="M18" s="74">
        <f t="shared" si="4"/>
        <v>0</v>
      </c>
    </row>
    <row r="19" spans="1:14">
      <c r="A19" s="106">
        <v>39783</v>
      </c>
      <c r="B19" s="74">
        <f t="shared" si="1"/>
        <v>2262</v>
      </c>
      <c r="C19" s="75">
        <v>0.13</v>
      </c>
      <c r="D19" s="74">
        <f t="shared" si="0"/>
        <v>1378</v>
      </c>
      <c r="E19" s="110"/>
      <c r="F19" s="110">
        <v>3640</v>
      </c>
      <c r="G19" s="110"/>
      <c r="I19" s="74">
        <f t="shared" si="2"/>
        <v>207386</v>
      </c>
      <c r="J19" s="74"/>
      <c r="K19" s="74">
        <f t="shared" si="3"/>
        <v>207386</v>
      </c>
      <c r="M19" s="74">
        <f t="shared" si="4"/>
        <v>0</v>
      </c>
    </row>
    <row r="20" spans="1:14">
      <c r="A20" s="106">
        <v>39814</v>
      </c>
      <c r="B20" s="74">
        <f t="shared" si="1"/>
        <v>2247</v>
      </c>
      <c r="C20" s="75">
        <v>0.13</v>
      </c>
      <c r="D20" s="74">
        <f t="shared" si="0"/>
        <v>1393</v>
      </c>
      <c r="E20" s="110"/>
      <c r="F20" s="110">
        <v>3640</v>
      </c>
      <c r="G20" s="110"/>
      <c r="I20" s="74">
        <f t="shared" si="2"/>
        <v>205993</v>
      </c>
      <c r="J20" s="74"/>
      <c r="K20" s="74">
        <f t="shared" si="3"/>
        <v>205993</v>
      </c>
      <c r="M20" s="74">
        <f t="shared" si="4"/>
        <v>0</v>
      </c>
    </row>
    <row r="21" spans="1:14" ht="15">
      <c r="A21" s="106">
        <v>39845</v>
      </c>
      <c r="B21" s="74">
        <f t="shared" si="1"/>
        <v>2232</v>
      </c>
      <c r="C21" s="75">
        <v>0.13</v>
      </c>
      <c r="D21" s="74">
        <f t="shared" si="0"/>
        <v>5048</v>
      </c>
      <c r="E21" s="108">
        <v>3640</v>
      </c>
      <c r="F21" s="110">
        <v>3640</v>
      </c>
      <c r="I21" s="74">
        <f t="shared" si="2"/>
        <v>200945</v>
      </c>
      <c r="J21" s="74"/>
      <c r="K21" s="74">
        <f t="shared" si="3"/>
        <v>200945</v>
      </c>
      <c r="M21" s="74">
        <f t="shared" si="4"/>
        <v>0</v>
      </c>
      <c r="N21" s="96">
        <v>2102</v>
      </c>
    </row>
    <row r="22" spans="1:14" ht="15">
      <c r="A22" s="70">
        <v>39873</v>
      </c>
      <c r="B22" s="71">
        <f t="shared" si="1"/>
        <v>2177</v>
      </c>
      <c r="C22" s="72">
        <v>0.13</v>
      </c>
      <c r="D22" s="71">
        <f t="shared" si="0"/>
        <v>5103</v>
      </c>
      <c r="E22" s="109">
        <v>3640</v>
      </c>
      <c r="F22" s="99">
        <v>3640</v>
      </c>
      <c r="G22" s="99"/>
      <c r="H22" s="99"/>
      <c r="I22" s="74">
        <f t="shared" si="2"/>
        <v>195842</v>
      </c>
      <c r="J22" s="74"/>
      <c r="K22" s="74">
        <f t="shared" si="3"/>
        <v>195842</v>
      </c>
      <c r="M22" s="74">
        <f t="shared" si="4"/>
        <v>0</v>
      </c>
      <c r="N22" s="96">
        <v>2375</v>
      </c>
    </row>
    <row r="23" spans="1:14" ht="15">
      <c r="A23" s="106">
        <v>39904</v>
      </c>
      <c r="B23" s="74">
        <f t="shared" si="1"/>
        <v>2122</v>
      </c>
      <c r="C23" s="80">
        <v>0.13500000000000001</v>
      </c>
      <c r="D23" s="74">
        <f t="shared" si="0"/>
        <v>5158</v>
      </c>
      <c r="E23" s="108">
        <v>3640</v>
      </c>
      <c r="F23" s="110">
        <v>3640</v>
      </c>
      <c r="I23" s="74">
        <f t="shared" si="2"/>
        <v>190684</v>
      </c>
      <c r="J23" s="74"/>
      <c r="K23" s="74">
        <f t="shared" si="3"/>
        <v>190684</v>
      </c>
      <c r="M23" s="74">
        <f t="shared" si="4"/>
        <v>0</v>
      </c>
      <c r="N23" s="96">
        <v>2452</v>
      </c>
    </row>
    <row r="24" spans="1:14" ht="15">
      <c r="A24" s="106">
        <v>39934</v>
      </c>
      <c r="B24" s="74">
        <f t="shared" si="1"/>
        <v>2145</v>
      </c>
      <c r="C24" s="80">
        <v>0.13500000000000001</v>
      </c>
      <c r="D24" s="74">
        <f t="shared" si="0"/>
        <v>5135</v>
      </c>
      <c r="E24" s="108">
        <v>3640</v>
      </c>
      <c r="F24" s="110">
        <v>3640</v>
      </c>
      <c r="I24" s="74">
        <f t="shared" si="2"/>
        <v>185549</v>
      </c>
      <c r="J24" s="96">
        <f>+I22*13.5%</f>
        <v>26438.670000000002</v>
      </c>
      <c r="K24" s="74">
        <f t="shared" si="3"/>
        <v>185549</v>
      </c>
      <c r="M24" s="74">
        <f t="shared" si="4"/>
        <v>0</v>
      </c>
      <c r="N24" s="96">
        <v>2439</v>
      </c>
    </row>
    <row r="25" spans="1:14" ht="15">
      <c r="A25" s="106">
        <v>39965</v>
      </c>
      <c r="B25" s="74">
        <f t="shared" si="1"/>
        <v>2087</v>
      </c>
      <c r="C25" s="80">
        <v>0.13500000000000001</v>
      </c>
      <c r="D25" s="74">
        <f t="shared" si="0"/>
        <v>5193</v>
      </c>
      <c r="E25" s="108">
        <v>3640</v>
      </c>
      <c r="F25" s="110">
        <v>3640</v>
      </c>
      <c r="I25" s="74">
        <f t="shared" si="2"/>
        <v>180356</v>
      </c>
      <c r="J25" s="96">
        <f>+J24/12</f>
        <v>2203.2225000000003</v>
      </c>
      <c r="K25" s="74">
        <f t="shared" si="3"/>
        <v>180356</v>
      </c>
      <c r="M25" s="74">
        <f t="shared" si="4"/>
        <v>0</v>
      </c>
      <c r="N25" s="96">
        <v>2425</v>
      </c>
    </row>
    <row r="26" spans="1:14">
      <c r="A26" s="106">
        <v>39995</v>
      </c>
      <c r="B26" s="74">
        <f t="shared" si="1"/>
        <v>2029</v>
      </c>
      <c r="C26" s="80">
        <v>0.13500000000000001</v>
      </c>
      <c r="D26" s="74">
        <f t="shared" si="0"/>
        <v>1611</v>
      </c>
      <c r="E26" s="96">
        <v>0</v>
      </c>
      <c r="F26" s="110">
        <v>3640</v>
      </c>
      <c r="I26" s="74">
        <f t="shared" si="2"/>
        <v>178745</v>
      </c>
      <c r="K26" s="74">
        <f t="shared" si="3"/>
        <v>178745</v>
      </c>
      <c r="M26" s="74">
        <f t="shared" si="4"/>
        <v>0</v>
      </c>
      <c r="N26" s="96">
        <v>2412</v>
      </c>
    </row>
    <row r="27" spans="1:14">
      <c r="A27" s="106">
        <v>40026</v>
      </c>
      <c r="B27" s="74">
        <f t="shared" si="1"/>
        <v>2011</v>
      </c>
      <c r="C27" s="80">
        <v>0.13500000000000001</v>
      </c>
      <c r="D27" s="74">
        <f t="shared" si="0"/>
        <v>1629</v>
      </c>
      <c r="E27" s="96">
        <v>0</v>
      </c>
      <c r="F27" s="110">
        <v>3640</v>
      </c>
      <c r="I27" s="74">
        <f t="shared" si="2"/>
        <v>177116</v>
      </c>
      <c r="K27" s="74">
        <f t="shared" si="3"/>
        <v>177116</v>
      </c>
      <c r="M27" s="74">
        <f t="shared" si="4"/>
        <v>0</v>
      </c>
      <c r="N27" s="96">
        <v>2439</v>
      </c>
    </row>
    <row r="28" spans="1:14" ht="15">
      <c r="A28" s="106">
        <v>40057</v>
      </c>
      <c r="B28" s="74">
        <f t="shared" si="1"/>
        <v>1993</v>
      </c>
      <c r="C28" s="80">
        <v>0.13500000000000001</v>
      </c>
      <c r="D28" s="74">
        <f t="shared" si="0"/>
        <v>2583</v>
      </c>
      <c r="E28" s="108">
        <v>936</v>
      </c>
      <c r="F28" s="110">
        <v>3640</v>
      </c>
      <c r="I28" s="74">
        <f t="shared" si="2"/>
        <v>174533</v>
      </c>
      <c r="K28" s="74">
        <f t="shared" si="3"/>
        <v>174533</v>
      </c>
      <c r="M28" s="74">
        <f t="shared" si="4"/>
        <v>0</v>
      </c>
      <c r="N28" s="96">
        <v>2466</v>
      </c>
    </row>
    <row r="29" spans="1:14" ht="15">
      <c r="A29" s="106">
        <v>40087</v>
      </c>
      <c r="B29" s="74">
        <f t="shared" si="1"/>
        <v>1963</v>
      </c>
      <c r="C29" s="80">
        <v>0.13500000000000001</v>
      </c>
      <c r="D29" s="74">
        <f t="shared" si="0"/>
        <v>1677</v>
      </c>
      <c r="E29" s="96">
        <v>0</v>
      </c>
      <c r="F29" s="110">
        <v>3640</v>
      </c>
      <c r="I29" s="74">
        <f t="shared" si="2"/>
        <v>172856</v>
      </c>
      <c r="J29" s="108" t="s">
        <v>48</v>
      </c>
      <c r="K29" s="74">
        <f t="shared" si="3"/>
        <v>172856</v>
      </c>
      <c r="M29" s="74">
        <f t="shared" si="4"/>
        <v>0</v>
      </c>
      <c r="N29" s="96">
        <v>2484</v>
      </c>
    </row>
    <row r="30" spans="1:14">
      <c r="A30" s="106">
        <v>40118</v>
      </c>
      <c r="B30" s="74">
        <f t="shared" si="1"/>
        <v>1945</v>
      </c>
      <c r="C30" s="80">
        <v>0.13500000000000001</v>
      </c>
      <c r="D30" s="74">
        <f t="shared" si="0"/>
        <v>1695</v>
      </c>
      <c r="E30" s="96">
        <v>0</v>
      </c>
      <c r="F30" s="110">
        <v>3640</v>
      </c>
      <c r="I30" s="74">
        <f t="shared" si="2"/>
        <v>171161</v>
      </c>
      <c r="K30" s="74">
        <f t="shared" si="3"/>
        <v>171161</v>
      </c>
      <c r="M30" s="74">
        <f t="shared" si="4"/>
        <v>0</v>
      </c>
      <c r="N30" s="96">
        <v>2512</v>
      </c>
    </row>
    <row r="31" spans="1:14">
      <c r="A31" s="106">
        <v>40148</v>
      </c>
      <c r="B31" s="74">
        <f t="shared" si="1"/>
        <v>1926</v>
      </c>
      <c r="C31" s="80">
        <v>0.13500000000000001</v>
      </c>
      <c r="D31" s="74">
        <f t="shared" si="0"/>
        <v>1714</v>
      </c>
      <c r="E31" s="96">
        <v>0</v>
      </c>
      <c r="F31" s="110">
        <v>3640</v>
      </c>
      <c r="I31" s="74">
        <f t="shared" si="2"/>
        <v>169447</v>
      </c>
      <c r="K31" s="74">
        <f t="shared" si="3"/>
        <v>169447</v>
      </c>
      <c r="M31" s="74">
        <f t="shared" si="4"/>
        <v>0</v>
      </c>
      <c r="N31" s="96">
        <v>2540</v>
      </c>
    </row>
    <row r="32" spans="1:14">
      <c r="A32" s="106">
        <v>40179</v>
      </c>
      <c r="B32" s="74">
        <f t="shared" si="1"/>
        <v>1906</v>
      </c>
      <c r="C32" s="80">
        <v>0.13500000000000001</v>
      </c>
      <c r="D32" s="74">
        <f t="shared" si="0"/>
        <v>1734</v>
      </c>
      <c r="E32" s="96">
        <v>0</v>
      </c>
      <c r="F32" s="110">
        <v>3640</v>
      </c>
      <c r="I32" s="74">
        <f t="shared" si="2"/>
        <v>167713</v>
      </c>
      <c r="K32" s="74">
        <f t="shared" si="3"/>
        <v>167713</v>
      </c>
      <c r="M32" s="74">
        <f t="shared" si="4"/>
        <v>0</v>
      </c>
      <c r="N32" s="96">
        <v>2568</v>
      </c>
    </row>
    <row r="33" spans="1:14">
      <c r="A33" s="106">
        <v>40210</v>
      </c>
      <c r="B33" s="74">
        <f t="shared" si="1"/>
        <v>1887</v>
      </c>
      <c r="C33" s="80">
        <v>0.13500000000000001</v>
      </c>
      <c r="D33" s="74">
        <f t="shared" si="0"/>
        <v>1753</v>
      </c>
      <c r="E33" s="96">
        <v>0</v>
      </c>
      <c r="F33" s="110">
        <v>3640</v>
      </c>
      <c r="I33" s="74">
        <f t="shared" si="2"/>
        <v>165960</v>
      </c>
      <c r="K33" s="74">
        <f t="shared" si="3"/>
        <v>165960</v>
      </c>
      <c r="M33" s="74">
        <f t="shared" si="4"/>
        <v>0</v>
      </c>
      <c r="N33" s="96">
        <v>2597</v>
      </c>
    </row>
    <row r="34" spans="1:14">
      <c r="A34" s="70">
        <v>40238</v>
      </c>
      <c r="B34" s="71">
        <f t="shared" si="1"/>
        <v>1867</v>
      </c>
      <c r="C34" s="79">
        <v>0.13500000000000001</v>
      </c>
      <c r="D34" s="71">
        <f t="shared" si="0"/>
        <v>1773</v>
      </c>
      <c r="E34" s="99">
        <v>0</v>
      </c>
      <c r="F34" s="99">
        <v>3640</v>
      </c>
      <c r="G34" s="99"/>
      <c r="H34" s="99"/>
      <c r="I34" s="74">
        <f t="shared" si="2"/>
        <v>164187</v>
      </c>
      <c r="K34" s="74">
        <f t="shared" si="3"/>
        <v>164187</v>
      </c>
      <c r="M34" s="74">
        <f t="shared" si="4"/>
        <v>0</v>
      </c>
      <c r="N34" s="96">
        <v>2626</v>
      </c>
    </row>
    <row r="35" spans="1:14">
      <c r="A35" s="106">
        <v>40269</v>
      </c>
      <c r="B35" s="74">
        <f t="shared" si="1"/>
        <v>1847</v>
      </c>
      <c r="C35" s="80">
        <v>0.13500000000000001</v>
      </c>
      <c r="D35" s="74">
        <f t="shared" si="0"/>
        <v>1793</v>
      </c>
      <c r="E35" s="96">
        <v>0</v>
      </c>
      <c r="F35" s="110">
        <v>3640</v>
      </c>
      <c r="I35" s="74">
        <f t="shared" si="2"/>
        <v>162394</v>
      </c>
      <c r="K35" s="74">
        <f t="shared" si="3"/>
        <v>162394</v>
      </c>
      <c r="M35" s="74">
        <f t="shared" si="4"/>
        <v>0</v>
      </c>
      <c r="N35" s="96">
        <v>2656</v>
      </c>
    </row>
    <row r="36" spans="1:14">
      <c r="A36" s="106">
        <v>40299</v>
      </c>
      <c r="B36" s="74">
        <f t="shared" si="1"/>
        <v>1827</v>
      </c>
      <c r="C36" s="80">
        <v>0.13500000000000001</v>
      </c>
      <c r="D36" s="74">
        <f t="shared" si="0"/>
        <v>1813</v>
      </c>
      <c r="E36" s="96">
        <v>0</v>
      </c>
      <c r="F36" s="110">
        <v>3640</v>
      </c>
      <c r="I36" s="74">
        <f t="shared" si="2"/>
        <v>160581</v>
      </c>
      <c r="K36" s="74">
        <f t="shared" si="3"/>
        <v>160581</v>
      </c>
      <c r="M36" s="74">
        <f t="shared" si="4"/>
        <v>0</v>
      </c>
      <c r="N36" s="96">
        <v>2686</v>
      </c>
    </row>
    <row r="37" spans="1:14">
      <c r="A37" s="106">
        <v>40330</v>
      </c>
      <c r="B37" s="74">
        <f t="shared" si="1"/>
        <v>1807</v>
      </c>
      <c r="C37" s="80">
        <v>0.13500000000000001</v>
      </c>
      <c r="D37" s="74">
        <f t="shared" si="0"/>
        <v>1833</v>
      </c>
      <c r="E37" s="96">
        <v>0</v>
      </c>
      <c r="F37" s="110">
        <v>3640</v>
      </c>
      <c r="I37" s="74">
        <f t="shared" si="2"/>
        <v>158748</v>
      </c>
      <c r="K37" s="74">
        <f t="shared" si="3"/>
        <v>158748</v>
      </c>
      <c r="M37" s="74">
        <f t="shared" si="4"/>
        <v>0</v>
      </c>
      <c r="N37" s="96">
        <v>2716</v>
      </c>
    </row>
    <row r="38" spans="1:14">
      <c r="A38" s="106">
        <v>40360</v>
      </c>
      <c r="B38" s="74">
        <f t="shared" si="1"/>
        <v>1786</v>
      </c>
      <c r="C38" s="80">
        <v>0.13500000000000001</v>
      </c>
      <c r="D38" s="74">
        <f t="shared" si="0"/>
        <v>1854</v>
      </c>
      <c r="E38" s="96">
        <v>0</v>
      </c>
      <c r="F38" s="110">
        <v>3640</v>
      </c>
      <c r="I38" s="74">
        <f t="shared" si="2"/>
        <v>156894</v>
      </c>
      <c r="K38" s="74">
        <f t="shared" si="3"/>
        <v>156894</v>
      </c>
      <c r="M38" s="74">
        <f t="shared" si="4"/>
        <v>0</v>
      </c>
      <c r="N38" s="96">
        <v>2747</v>
      </c>
    </row>
    <row r="39" spans="1:14">
      <c r="A39" s="106">
        <v>40391</v>
      </c>
      <c r="B39" s="74">
        <f t="shared" si="1"/>
        <v>1765</v>
      </c>
      <c r="C39" s="80">
        <v>0.13500000000000001</v>
      </c>
      <c r="D39" s="74">
        <f t="shared" si="0"/>
        <v>1875</v>
      </c>
      <c r="E39" s="96">
        <v>0</v>
      </c>
      <c r="F39" s="110">
        <v>3640</v>
      </c>
      <c r="I39" s="74">
        <f t="shared" si="2"/>
        <v>155019</v>
      </c>
      <c r="K39" s="74">
        <f t="shared" si="3"/>
        <v>155019</v>
      </c>
      <c r="M39" s="74">
        <f t="shared" si="4"/>
        <v>0</v>
      </c>
      <c r="N39" s="96">
        <v>2778</v>
      </c>
    </row>
    <row r="40" spans="1:14" ht="15">
      <c r="A40" s="106">
        <v>40422</v>
      </c>
      <c r="B40" s="74">
        <f t="shared" si="1"/>
        <v>1744</v>
      </c>
      <c r="C40" s="80">
        <v>0.13500000000000001</v>
      </c>
      <c r="D40" s="74">
        <f t="shared" si="0"/>
        <v>3191</v>
      </c>
      <c r="E40" s="108">
        <v>1295</v>
      </c>
      <c r="F40" s="110">
        <v>3640</v>
      </c>
      <c r="I40" s="74">
        <f t="shared" si="2"/>
        <v>151828</v>
      </c>
      <c r="K40" s="74">
        <f t="shared" si="3"/>
        <v>151828</v>
      </c>
      <c r="M40" s="74">
        <f t="shared" si="4"/>
        <v>0</v>
      </c>
      <c r="N40" s="96">
        <v>2809</v>
      </c>
    </row>
    <row r="41" spans="1:14" ht="15">
      <c r="A41" s="106">
        <v>40452</v>
      </c>
      <c r="B41" s="74">
        <f t="shared" si="1"/>
        <v>1708</v>
      </c>
      <c r="C41" s="80">
        <v>0.13500000000000001</v>
      </c>
      <c r="D41" s="74">
        <f t="shared" si="0"/>
        <v>5572</v>
      </c>
      <c r="E41" s="108">
        <v>3640</v>
      </c>
      <c r="F41" s="110">
        <v>3640</v>
      </c>
      <c r="I41" s="74">
        <f t="shared" si="2"/>
        <v>146256</v>
      </c>
      <c r="K41" s="74">
        <f t="shared" si="3"/>
        <v>146256</v>
      </c>
      <c r="M41" s="74">
        <f t="shared" si="4"/>
        <v>0</v>
      </c>
      <c r="N41" s="96">
        <v>2826</v>
      </c>
    </row>
    <row r="42" spans="1:14" ht="15">
      <c r="A42" s="106">
        <v>40483</v>
      </c>
      <c r="B42" s="74">
        <f t="shared" si="1"/>
        <v>1645</v>
      </c>
      <c r="C42" s="80">
        <v>0.13500000000000001</v>
      </c>
      <c r="D42" s="74">
        <f t="shared" si="0"/>
        <v>5635</v>
      </c>
      <c r="E42" s="108">
        <v>3640</v>
      </c>
      <c r="F42" s="110">
        <v>3640</v>
      </c>
      <c r="H42" s="96">
        <v>10000</v>
      </c>
      <c r="I42" s="74">
        <f t="shared" si="2"/>
        <v>140621</v>
      </c>
      <c r="J42" s="74"/>
      <c r="K42" s="74">
        <f t="shared" si="3"/>
        <v>140621</v>
      </c>
      <c r="M42" s="74">
        <f t="shared" si="4"/>
        <v>0</v>
      </c>
    </row>
    <row r="43" spans="1:14" ht="15">
      <c r="A43" s="106">
        <v>40513</v>
      </c>
      <c r="B43" s="74">
        <f t="shared" si="1"/>
        <v>1582</v>
      </c>
      <c r="C43" s="80">
        <v>0.13500000000000001</v>
      </c>
      <c r="D43" s="74">
        <f t="shared" si="0"/>
        <v>5698</v>
      </c>
      <c r="E43" s="108">
        <v>3640</v>
      </c>
      <c r="F43" s="110">
        <v>3640</v>
      </c>
      <c r="I43" s="74">
        <f t="shared" si="2"/>
        <v>134923</v>
      </c>
      <c r="K43" s="74">
        <f t="shared" si="3"/>
        <v>134923</v>
      </c>
      <c r="M43" s="74">
        <f t="shared" si="4"/>
        <v>0</v>
      </c>
    </row>
    <row r="44" spans="1:14" ht="15">
      <c r="A44" s="106">
        <v>40544</v>
      </c>
      <c r="B44" s="74">
        <f t="shared" si="1"/>
        <v>1518</v>
      </c>
      <c r="C44" s="80">
        <v>0.13500000000000001</v>
      </c>
      <c r="D44" s="74">
        <f t="shared" si="0"/>
        <v>2122</v>
      </c>
      <c r="E44" s="108">
        <v>3640</v>
      </c>
      <c r="F44" s="96">
        <v>3640</v>
      </c>
      <c r="G44" s="96">
        <v>3640</v>
      </c>
      <c r="I44" s="74">
        <f t="shared" si="2"/>
        <v>132801</v>
      </c>
      <c r="K44" s="74">
        <f t="shared" si="3"/>
        <v>132801</v>
      </c>
      <c r="M44" s="74">
        <f t="shared" si="4"/>
        <v>0</v>
      </c>
    </row>
    <row r="45" spans="1:14" ht="15">
      <c r="A45" s="106">
        <v>40575</v>
      </c>
      <c r="B45" s="74">
        <f t="shared" si="1"/>
        <v>1494</v>
      </c>
      <c r="C45" s="80">
        <v>0.13500000000000001</v>
      </c>
      <c r="D45" s="74">
        <f t="shared" si="0"/>
        <v>2146</v>
      </c>
      <c r="E45" s="108">
        <v>3640</v>
      </c>
      <c r="F45" s="110">
        <v>3640</v>
      </c>
      <c r="G45" s="96">
        <v>3640</v>
      </c>
      <c r="I45" s="74">
        <f t="shared" si="2"/>
        <v>130655</v>
      </c>
      <c r="K45" s="74">
        <f t="shared" si="3"/>
        <v>130655</v>
      </c>
      <c r="M45" s="74">
        <f t="shared" si="4"/>
        <v>0</v>
      </c>
    </row>
    <row r="46" spans="1:14" ht="15">
      <c r="A46" s="70">
        <v>40603</v>
      </c>
      <c r="B46" s="71">
        <f t="shared" si="1"/>
        <v>1470</v>
      </c>
      <c r="C46" s="79">
        <v>0.13500000000000001</v>
      </c>
      <c r="D46" s="71">
        <f t="shared" si="0"/>
        <v>2170</v>
      </c>
      <c r="E46" s="109">
        <v>3640</v>
      </c>
      <c r="F46" s="99">
        <v>3640</v>
      </c>
      <c r="G46" s="109">
        <v>3640</v>
      </c>
      <c r="H46" s="99"/>
      <c r="I46" s="74">
        <f t="shared" si="2"/>
        <v>128485</v>
      </c>
      <c r="K46" s="74">
        <f t="shared" si="3"/>
        <v>128485</v>
      </c>
      <c r="M46" s="74">
        <f t="shared" si="4"/>
        <v>0</v>
      </c>
    </row>
    <row r="47" spans="1:14" ht="15">
      <c r="A47" s="106">
        <v>40634</v>
      </c>
      <c r="B47" s="74">
        <f t="shared" si="1"/>
        <v>1445</v>
      </c>
      <c r="C47" s="80">
        <v>0.13500000000000001</v>
      </c>
      <c r="D47" s="74">
        <f t="shared" si="0"/>
        <v>2195</v>
      </c>
      <c r="E47" s="108">
        <v>3640</v>
      </c>
      <c r="F47" s="99">
        <v>3640</v>
      </c>
      <c r="G47" s="108">
        <v>3640</v>
      </c>
      <c r="I47" s="74">
        <f t="shared" si="2"/>
        <v>126290</v>
      </c>
      <c r="K47" s="74">
        <f t="shared" si="3"/>
        <v>126290</v>
      </c>
      <c r="M47" s="74">
        <f t="shared" si="4"/>
        <v>0</v>
      </c>
    </row>
    <row r="48" spans="1:14" ht="15">
      <c r="A48" s="106">
        <v>40664</v>
      </c>
      <c r="B48" s="74">
        <f t="shared" si="1"/>
        <v>1421</v>
      </c>
      <c r="C48" s="80">
        <v>0.13500000000000001</v>
      </c>
      <c r="D48" s="74">
        <f t="shared" si="0"/>
        <v>2219</v>
      </c>
      <c r="E48" s="108">
        <v>3640</v>
      </c>
      <c r="F48" s="99">
        <v>3640</v>
      </c>
      <c r="G48" s="108">
        <v>3640</v>
      </c>
      <c r="I48" s="74">
        <f t="shared" si="2"/>
        <v>124071</v>
      </c>
      <c r="K48" s="74">
        <f t="shared" si="3"/>
        <v>124071</v>
      </c>
      <c r="M48" s="74">
        <f t="shared" si="4"/>
        <v>0</v>
      </c>
    </row>
    <row r="49" spans="1:13" ht="15">
      <c r="A49" s="106">
        <v>40695</v>
      </c>
      <c r="B49" s="74">
        <f t="shared" si="1"/>
        <v>1396</v>
      </c>
      <c r="C49" s="80">
        <v>0.13500000000000001</v>
      </c>
      <c r="D49" s="74">
        <f t="shared" si="0"/>
        <v>2244</v>
      </c>
      <c r="E49" s="108">
        <v>3640</v>
      </c>
      <c r="F49" s="99">
        <v>3640</v>
      </c>
      <c r="G49" s="108">
        <v>3640</v>
      </c>
      <c r="I49" s="74">
        <f t="shared" si="2"/>
        <v>121827</v>
      </c>
      <c r="K49" s="74">
        <f t="shared" si="3"/>
        <v>121827</v>
      </c>
      <c r="M49" s="74">
        <f t="shared" si="4"/>
        <v>0</v>
      </c>
    </row>
    <row r="50" spans="1:13" ht="15">
      <c r="A50" s="106">
        <v>40725</v>
      </c>
      <c r="B50" s="74">
        <f t="shared" si="1"/>
        <v>1371</v>
      </c>
      <c r="C50" s="80">
        <v>0.13500000000000001</v>
      </c>
      <c r="D50" s="74">
        <f t="shared" si="0"/>
        <v>2269</v>
      </c>
      <c r="E50" s="108">
        <v>3640</v>
      </c>
      <c r="F50" s="99">
        <v>3640</v>
      </c>
      <c r="G50" s="108">
        <v>3640</v>
      </c>
      <c r="I50" s="74">
        <f t="shared" si="2"/>
        <v>119558</v>
      </c>
      <c r="K50" s="74">
        <f t="shared" si="3"/>
        <v>119558</v>
      </c>
      <c r="M50" s="74">
        <f t="shared" si="4"/>
        <v>0</v>
      </c>
    </row>
    <row r="51" spans="1:13" ht="15">
      <c r="A51" s="106">
        <v>40756</v>
      </c>
      <c r="B51" s="74">
        <f t="shared" si="1"/>
        <v>1345</v>
      </c>
      <c r="C51" s="80">
        <v>0.13500000000000001</v>
      </c>
      <c r="D51" s="74">
        <f t="shared" si="0"/>
        <v>2295</v>
      </c>
      <c r="E51" s="108">
        <v>3640</v>
      </c>
      <c r="F51" s="99">
        <v>3640</v>
      </c>
      <c r="G51" s="108">
        <v>3640</v>
      </c>
      <c r="I51" s="74">
        <f t="shared" si="2"/>
        <v>117263</v>
      </c>
      <c r="K51" s="74">
        <f t="shared" si="3"/>
        <v>117263</v>
      </c>
      <c r="M51" s="74">
        <f t="shared" si="4"/>
        <v>0</v>
      </c>
    </row>
    <row r="52" spans="1:13" ht="15">
      <c r="A52" s="106">
        <v>40787</v>
      </c>
      <c r="B52" s="74">
        <f t="shared" si="1"/>
        <v>1319</v>
      </c>
      <c r="C52" s="80">
        <v>0.13500000000000001</v>
      </c>
      <c r="D52" s="74">
        <f t="shared" si="0"/>
        <v>2321</v>
      </c>
      <c r="E52" s="108">
        <v>3640</v>
      </c>
      <c r="F52" s="99">
        <v>3640</v>
      </c>
      <c r="G52" s="108">
        <v>3640</v>
      </c>
      <c r="I52" s="74">
        <f t="shared" si="2"/>
        <v>114942</v>
      </c>
      <c r="K52" s="74">
        <f t="shared" si="3"/>
        <v>114942</v>
      </c>
      <c r="M52" s="74">
        <f t="shared" si="4"/>
        <v>0</v>
      </c>
    </row>
    <row r="53" spans="1:13" ht="15">
      <c r="A53" s="106">
        <v>40817</v>
      </c>
      <c r="B53" s="74">
        <f t="shared" si="1"/>
        <v>1293</v>
      </c>
      <c r="C53" s="80">
        <v>0.13500000000000001</v>
      </c>
      <c r="D53" s="74">
        <f t="shared" si="0"/>
        <v>2347</v>
      </c>
      <c r="E53" s="108">
        <v>3640</v>
      </c>
      <c r="F53" s="99">
        <v>3640</v>
      </c>
      <c r="G53" s="108">
        <v>3640</v>
      </c>
      <c r="I53" s="74">
        <f t="shared" si="2"/>
        <v>112595</v>
      </c>
      <c r="K53" s="74">
        <f t="shared" si="3"/>
        <v>112595</v>
      </c>
      <c r="M53" s="74">
        <f t="shared" si="4"/>
        <v>0</v>
      </c>
    </row>
    <row r="54" spans="1:13" ht="15">
      <c r="A54" s="106">
        <v>40848</v>
      </c>
      <c r="B54" s="74">
        <f t="shared" si="1"/>
        <v>1267</v>
      </c>
      <c r="C54" s="80">
        <v>0.13500000000000001</v>
      </c>
      <c r="D54" s="74">
        <f t="shared" si="0"/>
        <v>2373</v>
      </c>
      <c r="E54" s="108">
        <v>3640</v>
      </c>
      <c r="F54" s="99">
        <v>3640</v>
      </c>
      <c r="G54" s="108">
        <v>3640</v>
      </c>
      <c r="H54" s="96">
        <v>10000</v>
      </c>
      <c r="I54" s="74">
        <f t="shared" si="2"/>
        <v>110222</v>
      </c>
      <c r="K54" s="74">
        <f t="shared" si="3"/>
        <v>110222</v>
      </c>
      <c r="M54" s="74">
        <f t="shared" si="4"/>
        <v>0</v>
      </c>
    </row>
    <row r="55" spans="1:13" ht="15">
      <c r="A55" s="106">
        <v>40878</v>
      </c>
      <c r="B55" s="74">
        <f t="shared" si="1"/>
        <v>1240</v>
      </c>
      <c r="C55" s="80">
        <v>0.13500000000000001</v>
      </c>
      <c r="D55" s="74">
        <f t="shared" si="0"/>
        <v>2410</v>
      </c>
      <c r="E55" s="108">
        <v>3650</v>
      </c>
      <c r="F55" s="96">
        <v>1820</v>
      </c>
      <c r="G55" s="108">
        <v>1820</v>
      </c>
      <c r="I55" s="74">
        <f t="shared" si="2"/>
        <v>107812</v>
      </c>
      <c r="J55" s="74"/>
      <c r="K55" s="74">
        <f t="shared" si="3"/>
        <v>107812</v>
      </c>
      <c r="M55" s="74">
        <f t="shared" si="4"/>
        <v>0</v>
      </c>
    </row>
    <row r="56" spans="1:13">
      <c r="A56" s="106">
        <v>40909</v>
      </c>
      <c r="B56" s="74">
        <f t="shared" si="1"/>
        <v>1213</v>
      </c>
      <c r="C56" s="80">
        <v>0.13500000000000001</v>
      </c>
      <c r="D56" s="74">
        <f t="shared" si="0"/>
        <v>607</v>
      </c>
      <c r="E56" s="96">
        <v>0</v>
      </c>
      <c r="F56" s="96">
        <v>1820</v>
      </c>
      <c r="I56" s="74">
        <f t="shared" si="2"/>
        <v>107205</v>
      </c>
      <c r="K56" s="74">
        <f t="shared" si="3"/>
        <v>107205</v>
      </c>
      <c r="M56" s="74">
        <f t="shared" si="4"/>
        <v>0</v>
      </c>
    </row>
    <row r="57" spans="1:13">
      <c r="A57" s="106">
        <v>40940</v>
      </c>
      <c r="B57" s="74">
        <f t="shared" si="1"/>
        <v>1206</v>
      </c>
      <c r="C57" s="80">
        <v>0.13500000000000001</v>
      </c>
      <c r="D57" s="74">
        <f t="shared" si="0"/>
        <v>614</v>
      </c>
      <c r="E57" s="96">
        <v>0</v>
      </c>
      <c r="F57" s="96">
        <v>1820</v>
      </c>
      <c r="I57" s="74">
        <f t="shared" si="2"/>
        <v>106591</v>
      </c>
      <c r="K57" s="74">
        <f t="shared" si="3"/>
        <v>106591</v>
      </c>
      <c r="M57" s="74">
        <f t="shared" si="4"/>
        <v>0</v>
      </c>
    </row>
    <row r="58" spans="1:13" ht="15">
      <c r="A58" s="70">
        <v>40969</v>
      </c>
      <c r="B58" s="71">
        <f t="shared" si="1"/>
        <v>1199</v>
      </c>
      <c r="C58" s="79">
        <v>0.13500000000000001</v>
      </c>
      <c r="D58" s="71">
        <f t="shared" si="0"/>
        <v>621</v>
      </c>
      <c r="E58" s="99">
        <v>0</v>
      </c>
      <c r="F58" s="109">
        <v>1820</v>
      </c>
      <c r="G58" s="99"/>
      <c r="H58" s="99"/>
      <c r="I58" s="74">
        <f t="shared" si="2"/>
        <v>105970</v>
      </c>
      <c r="K58" s="74">
        <f t="shared" si="3"/>
        <v>105970</v>
      </c>
      <c r="M58" s="74">
        <f t="shared" si="4"/>
        <v>0</v>
      </c>
    </row>
    <row r="59" spans="1:13" ht="15">
      <c r="A59" s="106">
        <v>41000</v>
      </c>
      <c r="B59" s="74">
        <f t="shared" si="1"/>
        <v>1192</v>
      </c>
      <c r="C59" s="80">
        <v>0.13500000000000001</v>
      </c>
      <c r="D59" s="74">
        <f t="shared" si="0"/>
        <v>628</v>
      </c>
      <c r="E59" s="96">
        <v>0</v>
      </c>
      <c r="F59" s="108">
        <v>1820</v>
      </c>
      <c r="I59" s="74">
        <f t="shared" si="2"/>
        <v>105342</v>
      </c>
      <c r="K59" s="74">
        <f t="shared" si="3"/>
        <v>105342</v>
      </c>
      <c r="M59" s="74">
        <f t="shared" si="4"/>
        <v>0</v>
      </c>
    </row>
    <row r="60" spans="1:13" ht="15">
      <c r="A60" s="106">
        <v>41030</v>
      </c>
      <c r="B60" s="74">
        <f t="shared" si="1"/>
        <v>1185</v>
      </c>
      <c r="C60" s="80">
        <v>0.13500000000000001</v>
      </c>
      <c r="D60" s="74">
        <f t="shared" si="0"/>
        <v>635</v>
      </c>
      <c r="E60" s="96">
        <v>0</v>
      </c>
      <c r="F60" s="108">
        <v>1820</v>
      </c>
      <c r="I60" s="74">
        <f t="shared" si="2"/>
        <v>104707</v>
      </c>
      <c r="K60" s="74">
        <f t="shared" si="3"/>
        <v>104707</v>
      </c>
      <c r="M60" s="74">
        <f t="shared" si="4"/>
        <v>0</v>
      </c>
    </row>
    <row r="61" spans="1:13" ht="15">
      <c r="A61" s="106">
        <v>41061</v>
      </c>
      <c r="B61" s="74">
        <f t="shared" si="1"/>
        <v>1178</v>
      </c>
      <c r="C61" s="80">
        <v>0.13500000000000001</v>
      </c>
      <c r="D61" s="74">
        <f t="shared" si="0"/>
        <v>642</v>
      </c>
      <c r="E61" s="96">
        <v>0</v>
      </c>
      <c r="F61" s="108">
        <v>1820</v>
      </c>
      <c r="I61" s="74">
        <f t="shared" si="2"/>
        <v>104065</v>
      </c>
      <c r="K61" s="74">
        <f t="shared" si="3"/>
        <v>104065</v>
      </c>
      <c r="M61" s="74">
        <f t="shared" si="4"/>
        <v>0</v>
      </c>
    </row>
    <row r="62" spans="1:13" ht="15">
      <c r="A62" s="106">
        <v>41091</v>
      </c>
      <c r="B62" s="74">
        <f t="shared" si="1"/>
        <v>1171</v>
      </c>
      <c r="C62" s="80">
        <v>0.13500000000000001</v>
      </c>
      <c r="D62" s="74">
        <f t="shared" si="0"/>
        <v>649</v>
      </c>
      <c r="E62" s="96">
        <v>0</v>
      </c>
      <c r="F62" s="108">
        <v>1820</v>
      </c>
      <c r="I62" s="74">
        <f t="shared" si="2"/>
        <v>103416</v>
      </c>
      <c r="K62" s="74">
        <f t="shared" si="3"/>
        <v>103416</v>
      </c>
      <c r="M62" s="74">
        <f t="shared" si="4"/>
        <v>0</v>
      </c>
    </row>
    <row r="63" spans="1:13" ht="15">
      <c r="A63" s="106">
        <v>41122</v>
      </c>
      <c r="B63" s="74">
        <f t="shared" si="1"/>
        <v>1163</v>
      </c>
      <c r="C63" s="80">
        <v>0.13500000000000001</v>
      </c>
      <c r="D63" s="74">
        <f t="shared" si="0"/>
        <v>657</v>
      </c>
      <c r="E63" s="96">
        <v>0</v>
      </c>
      <c r="F63" s="108">
        <v>1820</v>
      </c>
      <c r="I63" s="74">
        <f t="shared" si="2"/>
        <v>102759</v>
      </c>
      <c r="K63" s="74">
        <f t="shared" si="3"/>
        <v>102759</v>
      </c>
      <c r="M63" s="74">
        <f t="shared" si="4"/>
        <v>0</v>
      </c>
    </row>
    <row r="64" spans="1:13" ht="15">
      <c r="A64" s="106">
        <v>41153</v>
      </c>
      <c r="B64" s="74">
        <f t="shared" si="1"/>
        <v>1156</v>
      </c>
      <c r="C64" s="80">
        <v>0.13500000000000001</v>
      </c>
      <c r="D64" s="74">
        <f t="shared" si="0"/>
        <v>2567</v>
      </c>
      <c r="E64" s="96">
        <v>1903</v>
      </c>
      <c r="F64" s="108">
        <v>1820</v>
      </c>
      <c r="I64" s="74">
        <f t="shared" si="2"/>
        <v>100192</v>
      </c>
      <c r="J64" s="96" t="s">
        <v>48</v>
      </c>
      <c r="K64" s="74">
        <f t="shared" si="3"/>
        <v>100192</v>
      </c>
      <c r="M64" s="74">
        <f t="shared" si="4"/>
        <v>0</v>
      </c>
    </row>
    <row r="65" spans="1:13" ht="15">
      <c r="A65" s="106">
        <v>41183</v>
      </c>
      <c r="B65" s="74">
        <f t="shared" si="1"/>
        <v>1127</v>
      </c>
      <c r="C65" s="80">
        <v>0.13500000000000001</v>
      </c>
      <c r="D65" s="74">
        <f t="shared" si="0"/>
        <v>693</v>
      </c>
      <c r="E65" s="96">
        <v>0</v>
      </c>
      <c r="F65" s="108">
        <v>1820</v>
      </c>
      <c r="H65" s="96">
        <v>10000</v>
      </c>
      <c r="I65" s="74">
        <f t="shared" si="2"/>
        <v>99499</v>
      </c>
      <c r="K65" s="74">
        <f t="shared" si="3"/>
        <v>99499</v>
      </c>
      <c r="M65" s="74">
        <f t="shared" si="4"/>
        <v>0</v>
      </c>
    </row>
    <row r="66" spans="1:13" ht="15">
      <c r="A66" s="106">
        <v>41214</v>
      </c>
      <c r="B66" s="74">
        <f t="shared" si="1"/>
        <v>1119</v>
      </c>
      <c r="C66" s="80">
        <v>0.13500000000000001</v>
      </c>
      <c r="D66" s="74">
        <f t="shared" si="0"/>
        <v>701</v>
      </c>
      <c r="E66" s="96">
        <v>0</v>
      </c>
      <c r="F66" s="108">
        <v>1820</v>
      </c>
      <c r="I66" s="74">
        <f t="shared" si="2"/>
        <v>98798</v>
      </c>
      <c r="K66" s="74">
        <f t="shared" si="3"/>
        <v>98798</v>
      </c>
      <c r="M66" s="74">
        <f t="shared" si="4"/>
        <v>0</v>
      </c>
    </row>
    <row r="67" spans="1:13" ht="15">
      <c r="A67" s="106">
        <v>41244</v>
      </c>
      <c r="B67" s="74">
        <f t="shared" si="1"/>
        <v>1111</v>
      </c>
      <c r="C67" s="80">
        <v>0.13500000000000001</v>
      </c>
      <c r="D67" s="74">
        <f t="shared" si="0"/>
        <v>709</v>
      </c>
      <c r="F67" s="108">
        <v>1820</v>
      </c>
      <c r="I67" s="74">
        <f t="shared" si="2"/>
        <v>98089</v>
      </c>
      <c r="K67" s="74">
        <f t="shared" si="3"/>
        <v>98089</v>
      </c>
      <c r="M67" s="74">
        <f t="shared" si="4"/>
        <v>0</v>
      </c>
    </row>
    <row r="68" spans="1:13" ht="15">
      <c r="A68" s="106">
        <v>41275</v>
      </c>
      <c r="B68" s="74">
        <f t="shared" si="1"/>
        <v>1104</v>
      </c>
      <c r="C68" s="80">
        <v>0.13500000000000001</v>
      </c>
      <c r="D68" s="74">
        <f t="shared" si="0"/>
        <v>716</v>
      </c>
      <c r="E68" s="96">
        <v>0</v>
      </c>
      <c r="F68" s="108">
        <v>1820</v>
      </c>
      <c r="I68" s="74">
        <f t="shared" si="2"/>
        <v>97373</v>
      </c>
      <c r="K68" s="74">
        <f t="shared" si="3"/>
        <v>97373</v>
      </c>
      <c r="M68" s="74">
        <f t="shared" si="4"/>
        <v>0</v>
      </c>
    </row>
    <row r="69" spans="1:13" ht="15">
      <c r="A69" s="106">
        <v>41306</v>
      </c>
      <c r="B69" s="74">
        <f t="shared" si="1"/>
        <v>1095</v>
      </c>
      <c r="C69" s="80">
        <v>0.13500000000000001</v>
      </c>
      <c r="D69" s="74">
        <f t="shared" ref="D69:D88" si="5">E69+F69-G69-B69</f>
        <v>725</v>
      </c>
      <c r="E69" s="96">
        <v>0</v>
      </c>
      <c r="F69" s="108">
        <v>1820</v>
      </c>
      <c r="I69" s="74">
        <f t="shared" si="2"/>
        <v>96648</v>
      </c>
      <c r="K69" s="74">
        <f t="shared" si="3"/>
        <v>96648</v>
      </c>
      <c r="M69" s="74">
        <f t="shared" si="4"/>
        <v>0</v>
      </c>
    </row>
    <row r="70" spans="1:13" ht="15">
      <c r="A70" s="106">
        <v>41334</v>
      </c>
      <c r="B70" s="74">
        <f t="shared" ref="B70:B88" si="6">ROUND(I69*C69/12,0)</f>
        <v>1087</v>
      </c>
      <c r="C70" s="80">
        <v>0.13500000000000001</v>
      </c>
      <c r="D70" s="74">
        <f t="shared" si="5"/>
        <v>733</v>
      </c>
      <c r="E70" s="96">
        <v>0</v>
      </c>
      <c r="F70" s="108">
        <v>1820</v>
      </c>
      <c r="I70" s="74">
        <f t="shared" ref="I70:I88" si="7">I69+B70-E70-F70+G70</f>
        <v>95915</v>
      </c>
      <c r="K70" s="74">
        <f t="shared" ref="K70:K88" si="8">I69+B70-E70-F70+G70</f>
        <v>95915</v>
      </c>
      <c r="M70" s="74">
        <f t="shared" ref="M70:M88" si="9">K70-I70</f>
        <v>0</v>
      </c>
    </row>
    <row r="71" spans="1:13" ht="15">
      <c r="A71" s="106">
        <v>41365</v>
      </c>
      <c r="B71" s="74">
        <f t="shared" si="6"/>
        <v>1079</v>
      </c>
      <c r="C71" s="80">
        <v>0.14000000000000001</v>
      </c>
      <c r="D71" s="74">
        <f t="shared" si="5"/>
        <v>741</v>
      </c>
      <c r="F71" s="108">
        <v>1820</v>
      </c>
      <c r="I71" s="74">
        <f t="shared" si="7"/>
        <v>95174</v>
      </c>
      <c r="K71" s="74">
        <f t="shared" si="8"/>
        <v>95174</v>
      </c>
      <c r="M71" s="74">
        <f t="shared" si="9"/>
        <v>0</v>
      </c>
    </row>
    <row r="72" spans="1:13" ht="15">
      <c r="A72" s="106">
        <v>41395</v>
      </c>
      <c r="B72" s="74">
        <f t="shared" si="6"/>
        <v>1110</v>
      </c>
      <c r="C72" s="80">
        <v>0.14000000000000001</v>
      </c>
      <c r="D72" s="74">
        <f t="shared" si="5"/>
        <v>710</v>
      </c>
      <c r="F72" s="108">
        <v>1820</v>
      </c>
      <c r="I72" s="74">
        <f t="shared" si="7"/>
        <v>94464</v>
      </c>
      <c r="K72" s="74">
        <f t="shared" si="8"/>
        <v>94464</v>
      </c>
      <c r="M72" s="74">
        <f t="shared" si="9"/>
        <v>0</v>
      </c>
    </row>
    <row r="73" spans="1:13" ht="15">
      <c r="A73" s="106">
        <v>41426</v>
      </c>
      <c r="B73" s="74">
        <f t="shared" si="6"/>
        <v>1102</v>
      </c>
      <c r="C73" s="80">
        <v>0.14000000000000001</v>
      </c>
      <c r="D73" s="74">
        <f t="shared" si="5"/>
        <v>718</v>
      </c>
      <c r="F73" s="108">
        <v>1820</v>
      </c>
      <c r="I73" s="74">
        <f t="shared" si="7"/>
        <v>93746</v>
      </c>
      <c r="K73" s="74">
        <f t="shared" si="8"/>
        <v>93746</v>
      </c>
      <c r="M73" s="74">
        <f t="shared" si="9"/>
        <v>0</v>
      </c>
    </row>
    <row r="74" spans="1:13" ht="15">
      <c r="A74" s="106">
        <v>41456</v>
      </c>
      <c r="B74" s="74">
        <f t="shared" si="6"/>
        <v>1094</v>
      </c>
      <c r="C74" s="80">
        <v>0.14000000000000001</v>
      </c>
      <c r="D74" s="74">
        <f t="shared" si="5"/>
        <v>726</v>
      </c>
      <c r="F74" s="108">
        <v>1820</v>
      </c>
      <c r="I74" s="74">
        <f t="shared" si="7"/>
        <v>93020</v>
      </c>
      <c r="K74" s="74">
        <f t="shared" si="8"/>
        <v>93020</v>
      </c>
      <c r="M74" s="74">
        <f t="shared" si="9"/>
        <v>0</v>
      </c>
    </row>
    <row r="75" spans="1:13" ht="15">
      <c r="A75" s="106">
        <v>41487</v>
      </c>
      <c r="B75" s="74">
        <f t="shared" si="6"/>
        <v>1085</v>
      </c>
      <c r="C75" s="80">
        <v>0.14000000000000001</v>
      </c>
      <c r="D75" s="74">
        <f t="shared" si="5"/>
        <v>735</v>
      </c>
      <c r="F75" s="108">
        <v>1820</v>
      </c>
      <c r="I75" s="74">
        <f t="shared" si="7"/>
        <v>92285</v>
      </c>
      <c r="K75" s="74">
        <f t="shared" si="8"/>
        <v>92285</v>
      </c>
      <c r="M75" s="74">
        <f t="shared" si="9"/>
        <v>0</v>
      </c>
    </row>
    <row r="76" spans="1:13" ht="15">
      <c r="A76" s="106">
        <v>41518</v>
      </c>
      <c r="B76" s="74">
        <f t="shared" si="6"/>
        <v>1077</v>
      </c>
      <c r="C76" s="80">
        <v>0.14000000000000001</v>
      </c>
      <c r="D76" s="74">
        <f t="shared" si="5"/>
        <v>743</v>
      </c>
      <c r="F76" s="108">
        <v>1820</v>
      </c>
      <c r="I76" s="74">
        <f t="shared" si="7"/>
        <v>91542</v>
      </c>
      <c r="K76" s="74">
        <f t="shared" si="8"/>
        <v>91542</v>
      </c>
      <c r="M76" s="74">
        <f t="shared" si="9"/>
        <v>0</v>
      </c>
    </row>
    <row r="77" spans="1:13" ht="15">
      <c r="A77" s="106">
        <v>41548</v>
      </c>
      <c r="B77" s="74">
        <f t="shared" si="6"/>
        <v>1068</v>
      </c>
      <c r="C77" s="80">
        <v>0.14000000000000001</v>
      </c>
      <c r="D77" s="74">
        <f t="shared" si="5"/>
        <v>752</v>
      </c>
      <c r="F77" s="108">
        <v>1820</v>
      </c>
      <c r="I77" s="74">
        <f t="shared" si="7"/>
        <v>90790</v>
      </c>
      <c r="J77" s="96" t="s">
        <v>52</v>
      </c>
      <c r="K77" s="74">
        <f t="shared" si="8"/>
        <v>90790</v>
      </c>
      <c r="M77" s="74">
        <f t="shared" si="9"/>
        <v>0</v>
      </c>
    </row>
    <row r="78" spans="1:13" ht="15">
      <c r="A78" s="106">
        <v>41579</v>
      </c>
      <c r="B78" s="74">
        <f t="shared" si="6"/>
        <v>1059</v>
      </c>
      <c r="C78" s="80">
        <v>0.14000000000000001</v>
      </c>
      <c r="D78" s="74">
        <f t="shared" si="5"/>
        <v>761</v>
      </c>
      <c r="F78" s="108">
        <v>1820</v>
      </c>
      <c r="H78" s="96">
        <v>10000</v>
      </c>
      <c r="I78" s="74">
        <f t="shared" si="7"/>
        <v>90029</v>
      </c>
      <c r="K78" s="74">
        <f t="shared" si="8"/>
        <v>90029</v>
      </c>
      <c r="M78" s="74">
        <f t="shared" si="9"/>
        <v>0</v>
      </c>
    </row>
    <row r="79" spans="1:13" ht="15">
      <c r="A79" s="106">
        <v>41609</v>
      </c>
      <c r="B79" s="74">
        <f t="shared" si="6"/>
        <v>1050</v>
      </c>
      <c r="C79" s="80">
        <v>0.14000000000000001</v>
      </c>
      <c r="D79" s="74">
        <f t="shared" si="5"/>
        <v>770</v>
      </c>
      <c r="F79" s="108">
        <v>1820</v>
      </c>
      <c r="I79" s="74">
        <f t="shared" si="7"/>
        <v>89259</v>
      </c>
      <c r="K79" s="74">
        <f t="shared" si="8"/>
        <v>89259</v>
      </c>
      <c r="M79" s="74">
        <f t="shared" si="9"/>
        <v>0</v>
      </c>
    </row>
    <row r="80" spans="1:13" ht="15">
      <c r="A80" s="106">
        <v>41640</v>
      </c>
      <c r="B80" s="74">
        <f t="shared" si="6"/>
        <v>1041</v>
      </c>
      <c r="C80" s="80">
        <v>0.14000000000000001</v>
      </c>
      <c r="D80" s="74">
        <f t="shared" si="5"/>
        <v>779</v>
      </c>
      <c r="F80" s="108">
        <v>1820</v>
      </c>
      <c r="I80" s="74">
        <f t="shared" si="7"/>
        <v>88480</v>
      </c>
      <c r="K80" s="74">
        <f t="shared" si="8"/>
        <v>88480</v>
      </c>
      <c r="M80" s="74">
        <f t="shared" si="9"/>
        <v>0</v>
      </c>
    </row>
    <row r="81" spans="1:13" ht="15">
      <c r="A81" s="106">
        <v>41671</v>
      </c>
      <c r="B81" s="74">
        <f t="shared" si="6"/>
        <v>1032</v>
      </c>
      <c r="C81" s="80">
        <v>0.14000000000000001</v>
      </c>
      <c r="D81" s="74">
        <f t="shared" si="5"/>
        <v>788</v>
      </c>
      <c r="F81" s="108">
        <v>1820</v>
      </c>
      <c r="I81" s="74">
        <f t="shared" si="7"/>
        <v>87692</v>
      </c>
      <c r="K81" s="74">
        <f t="shared" si="8"/>
        <v>87692</v>
      </c>
      <c r="M81" s="74">
        <f t="shared" si="9"/>
        <v>0</v>
      </c>
    </row>
    <row r="82" spans="1:13" ht="15">
      <c r="A82" s="106">
        <v>41699</v>
      </c>
      <c r="B82" s="74">
        <f t="shared" si="6"/>
        <v>1023</v>
      </c>
      <c r="C82" s="80">
        <v>0.14000000000000001</v>
      </c>
      <c r="D82" s="74">
        <f t="shared" si="5"/>
        <v>797</v>
      </c>
      <c r="F82" s="108">
        <v>1820</v>
      </c>
      <c r="I82" s="74">
        <f t="shared" si="7"/>
        <v>86895</v>
      </c>
      <c r="K82" s="74">
        <f t="shared" si="8"/>
        <v>86895</v>
      </c>
      <c r="M82" s="74">
        <f t="shared" si="9"/>
        <v>0</v>
      </c>
    </row>
    <row r="83" spans="1:13" ht="15">
      <c r="A83" s="106">
        <v>41730</v>
      </c>
      <c r="B83" s="101">
        <f t="shared" si="6"/>
        <v>1014</v>
      </c>
      <c r="C83" s="80">
        <v>0.14000000000000001</v>
      </c>
      <c r="D83" s="74">
        <f t="shared" si="5"/>
        <v>806</v>
      </c>
      <c r="F83" s="108">
        <v>1820</v>
      </c>
      <c r="I83" s="74">
        <f t="shared" si="7"/>
        <v>86089</v>
      </c>
      <c r="K83" s="74">
        <f t="shared" si="8"/>
        <v>86089</v>
      </c>
      <c r="M83" s="74">
        <f t="shared" si="9"/>
        <v>0</v>
      </c>
    </row>
    <row r="84" spans="1:13" ht="15">
      <c r="A84" s="106">
        <v>41760</v>
      </c>
      <c r="B84" s="101">
        <f t="shared" si="6"/>
        <v>1004</v>
      </c>
      <c r="C84" s="80">
        <v>0.14000000000000001</v>
      </c>
      <c r="D84" s="74">
        <f t="shared" si="5"/>
        <v>816</v>
      </c>
      <c r="F84" s="108">
        <v>1820</v>
      </c>
      <c r="I84" s="74">
        <f t="shared" si="7"/>
        <v>85273</v>
      </c>
      <c r="K84" s="74">
        <f t="shared" si="8"/>
        <v>85273</v>
      </c>
      <c r="M84" s="74">
        <f t="shared" si="9"/>
        <v>0</v>
      </c>
    </row>
    <row r="85" spans="1:13" ht="15">
      <c r="A85" s="106">
        <v>41791</v>
      </c>
      <c r="B85" s="101">
        <f t="shared" si="6"/>
        <v>995</v>
      </c>
      <c r="C85" s="80">
        <v>0.14000000000000001</v>
      </c>
      <c r="D85" s="74">
        <f t="shared" si="5"/>
        <v>825</v>
      </c>
      <c r="F85" s="108">
        <v>1820</v>
      </c>
      <c r="I85" s="74">
        <f t="shared" si="7"/>
        <v>84448</v>
      </c>
      <c r="K85" s="74">
        <f t="shared" si="8"/>
        <v>84448</v>
      </c>
      <c r="M85" s="74">
        <f t="shared" si="9"/>
        <v>0</v>
      </c>
    </row>
    <row r="86" spans="1:13" ht="15">
      <c r="A86" s="106">
        <v>41821</v>
      </c>
      <c r="B86" s="101">
        <f t="shared" si="6"/>
        <v>985</v>
      </c>
      <c r="C86" s="80">
        <v>0.14000000000000001</v>
      </c>
      <c r="D86" s="74">
        <f t="shared" si="5"/>
        <v>835</v>
      </c>
      <c r="F86" s="108">
        <v>1820</v>
      </c>
      <c r="I86" s="74">
        <f t="shared" si="7"/>
        <v>83613</v>
      </c>
      <c r="K86" s="74">
        <f t="shared" si="8"/>
        <v>83613</v>
      </c>
      <c r="M86" s="74">
        <f t="shared" si="9"/>
        <v>0</v>
      </c>
    </row>
    <row r="87" spans="1:13" ht="15">
      <c r="A87" s="106">
        <v>41852</v>
      </c>
      <c r="B87" s="101">
        <f t="shared" si="6"/>
        <v>975</v>
      </c>
      <c r="C87" s="80">
        <v>0.14000000000000001</v>
      </c>
      <c r="D87" s="74">
        <f t="shared" si="5"/>
        <v>845</v>
      </c>
      <c r="F87" s="108">
        <v>1820</v>
      </c>
      <c r="I87" s="74">
        <f t="shared" si="7"/>
        <v>82768</v>
      </c>
      <c r="K87" s="74">
        <f t="shared" si="8"/>
        <v>82768</v>
      </c>
      <c r="M87" s="74">
        <f t="shared" si="9"/>
        <v>0</v>
      </c>
    </row>
    <row r="88" spans="1:13" ht="15">
      <c r="A88" s="106">
        <v>41883</v>
      </c>
      <c r="B88" s="101">
        <f t="shared" si="6"/>
        <v>966</v>
      </c>
      <c r="C88" s="80">
        <v>0.14000000000000001</v>
      </c>
      <c r="D88" s="74">
        <f t="shared" si="5"/>
        <v>854</v>
      </c>
      <c r="F88" s="108">
        <v>1820</v>
      </c>
      <c r="I88" s="74">
        <f t="shared" si="7"/>
        <v>81914</v>
      </c>
      <c r="K88" s="74">
        <f t="shared" si="8"/>
        <v>81914</v>
      </c>
      <c r="M88" s="74">
        <f t="shared" si="9"/>
        <v>0</v>
      </c>
    </row>
    <row r="89" spans="1:13" ht="15">
      <c r="A89" s="116" t="s">
        <v>74</v>
      </c>
      <c r="B89" s="101">
        <f>SUM(B5:B88)</f>
        <v>131758</v>
      </c>
      <c r="C89" s="101"/>
      <c r="D89" s="101">
        <f>SUM(D5:D88)</f>
        <v>118086</v>
      </c>
      <c r="E89" s="101">
        <f>SUM(E5:E88)</f>
        <v>91504</v>
      </c>
      <c r="F89" s="100">
        <f>SUM(F5:F88)</f>
        <v>200200</v>
      </c>
      <c r="G89" s="100">
        <f>SUM(G5:G88)</f>
        <v>41860</v>
      </c>
      <c r="H89" s="101">
        <f>SUM(H5:H88)</f>
        <v>40000</v>
      </c>
      <c r="I89" s="101"/>
    </row>
    <row r="91" spans="1:13" ht="30">
      <c r="A91" s="113" t="s">
        <v>77</v>
      </c>
      <c r="B91" s="101">
        <v>200000</v>
      </c>
      <c r="E91" s="74">
        <f>+E89+F89+H89-G89</f>
        <v>289844</v>
      </c>
      <c r="F91" s="74">
        <f>+E91-B89</f>
        <v>158086</v>
      </c>
    </row>
    <row r="92" spans="1:13" ht="15">
      <c r="B92" s="101"/>
    </row>
    <row r="93" spans="1:13" ht="28.5">
      <c r="A93" s="112" t="s">
        <v>78</v>
      </c>
      <c r="B93" s="74">
        <f>+B89</f>
        <v>131758</v>
      </c>
    </row>
    <row r="94" spans="1:13">
      <c r="A94" s="97" t="s">
        <v>57</v>
      </c>
      <c r="B94" s="74">
        <f>+H89</f>
        <v>40000</v>
      </c>
    </row>
    <row r="95" spans="1:13" ht="30">
      <c r="A95" s="113" t="s">
        <v>79</v>
      </c>
      <c r="B95" s="101">
        <f>+B91+B93+B94</f>
        <v>371758</v>
      </c>
    </row>
    <row r="97" spans="1:8">
      <c r="A97" s="111" t="s">
        <v>73</v>
      </c>
      <c r="B97" s="74">
        <f>+E89</f>
        <v>91504</v>
      </c>
    </row>
    <row r="98" spans="1:8" ht="28.5">
      <c r="A98" s="112" t="s">
        <v>69</v>
      </c>
      <c r="B98" s="74">
        <f>+F89-G89</f>
        <v>158340</v>
      </c>
      <c r="C98" s="71">
        <f>+F89</f>
        <v>200200</v>
      </c>
      <c r="D98" s="71">
        <f>+G89</f>
        <v>41860</v>
      </c>
      <c r="E98" s="71">
        <f>+C98-D98</f>
        <v>158340</v>
      </c>
      <c r="H98" s="74"/>
    </row>
    <row r="99" spans="1:8">
      <c r="A99" s="112" t="s">
        <v>75</v>
      </c>
      <c r="B99" s="74">
        <v>19500</v>
      </c>
      <c r="H99" s="74"/>
    </row>
    <row r="100" spans="1:8">
      <c r="A100" s="112" t="s">
        <v>76</v>
      </c>
      <c r="B100" s="74">
        <v>20000</v>
      </c>
      <c r="H100" s="74"/>
    </row>
    <row r="101" spans="1:8">
      <c r="A101" s="112"/>
      <c r="B101" s="74"/>
      <c r="H101" s="74"/>
    </row>
    <row r="102" spans="1:8" ht="15">
      <c r="A102" s="113" t="s">
        <v>74</v>
      </c>
      <c r="B102" s="101">
        <f>SUM(B97:B101)</f>
        <v>289344</v>
      </c>
    </row>
    <row r="103" spans="1:8">
      <c r="A103" s="112"/>
      <c r="B103" s="74"/>
    </row>
    <row r="104" spans="1:8">
      <c r="A104" s="112"/>
      <c r="B104" s="74"/>
    </row>
    <row r="105" spans="1:8" ht="60">
      <c r="A105" s="113" t="s">
        <v>80</v>
      </c>
      <c r="B105" s="101">
        <f>+B95-B102</f>
        <v>82414</v>
      </c>
    </row>
    <row r="106" spans="1:8">
      <c r="A106" s="112"/>
      <c r="B106" s="74"/>
    </row>
    <row r="107" spans="1:8">
      <c r="A107" s="112"/>
      <c r="B107" s="74"/>
    </row>
    <row r="108" spans="1:8">
      <c r="A108" s="112"/>
      <c r="B108" s="74"/>
    </row>
    <row r="109" spans="1:8">
      <c r="A109" s="112"/>
      <c r="B109" s="74"/>
    </row>
    <row r="110" spans="1:8">
      <c r="A110" s="112"/>
      <c r="B110" s="74"/>
    </row>
    <row r="111" spans="1:8">
      <c r="A111" s="112"/>
      <c r="B111" s="74"/>
    </row>
    <row r="112" spans="1:8">
      <c r="A112" s="112"/>
      <c r="B112" s="74"/>
    </row>
    <row r="113" spans="1:8">
      <c r="A113" s="112"/>
      <c r="B113" s="74"/>
    </row>
    <row r="114" spans="1:8">
      <c r="A114" s="112"/>
      <c r="B114" s="74"/>
    </row>
    <row r="115" spans="1:8">
      <c r="A115" s="112"/>
      <c r="B115" s="74"/>
    </row>
    <row r="116" spans="1:8" ht="15">
      <c r="A116" s="113"/>
      <c r="B116" s="101"/>
    </row>
    <row r="117" spans="1:8">
      <c r="A117" s="112"/>
      <c r="B117" s="74"/>
    </row>
    <row r="118" spans="1:8">
      <c r="A118" s="112"/>
      <c r="B118" s="74"/>
    </row>
    <row r="120" spans="1:8" ht="15">
      <c r="A120" s="113"/>
      <c r="B120" s="101"/>
    </row>
    <row r="121" spans="1:8" ht="42.75">
      <c r="A121" s="114" t="s">
        <v>66</v>
      </c>
      <c r="B121" s="115">
        <v>67340</v>
      </c>
      <c r="C121" s="96">
        <v>10920</v>
      </c>
      <c r="D121" s="96" t="s">
        <v>64</v>
      </c>
      <c r="H121" s="74">
        <f>+B120-B121-B122</f>
        <v>-67340</v>
      </c>
    </row>
    <row r="122" spans="1:8" ht="28.5">
      <c r="A122" s="114" t="s">
        <v>67</v>
      </c>
      <c r="B122" s="115">
        <f>SUM(E71:E82)</f>
        <v>0</v>
      </c>
      <c r="C122" s="96">
        <v>56420</v>
      </c>
      <c r="D122" s="96" t="s">
        <v>65</v>
      </c>
    </row>
    <row r="123" spans="1:8">
      <c r="A123" s="112"/>
      <c r="B123" s="74"/>
      <c r="C123" s="96">
        <f>+C122+C121</f>
        <v>67340</v>
      </c>
    </row>
    <row r="124" spans="1:8" ht="114">
      <c r="A124" s="112" t="s">
        <v>68</v>
      </c>
      <c r="B124" s="74">
        <f>+B120-B121-B122</f>
        <v>-67340</v>
      </c>
      <c r="H124" s="74">
        <f>+B124</f>
        <v>-67340</v>
      </c>
    </row>
    <row r="125" spans="1:8">
      <c r="A125" s="112"/>
      <c r="B125" s="74"/>
    </row>
    <row r="126" spans="1:8">
      <c r="A126" s="112"/>
      <c r="B126" s="74"/>
    </row>
    <row r="127" spans="1:8">
      <c r="A127" s="112"/>
      <c r="B127" s="74"/>
      <c r="E127" s="74">
        <f>+B95-H127</f>
        <v>506438</v>
      </c>
      <c r="F127" s="74"/>
      <c r="G127" s="74"/>
      <c r="H127" s="74">
        <f>SUM(H98:H126)</f>
        <v>-134680</v>
      </c>
    </row>
    <row r="128" spans="1:8">
      <c r="A128" s="112"/>
      <c r="B128" s="74"/>
    </row>
    <row r="130" spans="1:8">
      <c r="B130" s="74"/>
      <c r="D130" s="74"/>
    </row>
    <row r="132" spans="1:8">
      <c r="A132" s="112"/>
      <c r="B132" s="74"/>
    </row>
    <row r="139" spans="1:8">
      <c r="C139" s="96">
        <v>0.7</v>
      </c>
      <c r="D139" s="96">
        <f>210*24</f>
        <v>5040</v>
      </c>
      <c r="E139" s="96">
        <f>+D139*C139</f>
        <v>3528</v>
      </c>
    </row>
    <row r="140" spans="1:8">
      <c r="C140" s="96">
        <v>0.8</v>
      </c>
      <c r="D140" s="96">
        <f t="shared" ref="D140:D143" si="10">210*24</f>
        <v>5040</v>
      </c>
      <c r="E140" s="96">
        <f t="shared" ref="E140:E143" si="11">+D140*C140</f>
        <v>4032</v>
      </c>
      <c r="H140" s="96">
        <f>+E139-E140</f>
        <v>-504</v>
      </c>
    </row>
    <row r="141" spans="1:8">
      <c r="C141" s="96">
        <v>0.85</v>
      </c>
      <c r="D141" s="96">
        <f t="shared" si="10"/>
        <v>5040</v>
      </c>
      <c r="E141" s="96">
        <f t="shared" si="11"/>
        <v>4284</v>
      </c>
      <c r="H141" s="96">
        <f>+E141-E139</f>
        <v>756</v>
      </c>
    </row>
    <row r="142" spans="1:8">
      <c r="C142" s="96">
        <v>0.9</v>
      </c>
      <c r="D142" s="96">
        <f t="shared" si="10"/>
        <v>5040</v>
      </c>
      <c r="E142" s="96">
        <f t="shared" si="11"/>
        <v>4536</v>
      </c>
      <c r="H142" s="96">
        <f>+E142-E139</f>
        <v>1008</v>
      </c>
    </row>
    <row r="143" spans="1:8">
      <c r="C143" s="96">
        <v>1</v>
      </c>
      <c r="D143" s="96">
        <f t="shared" si="10"/>
        <v>5040</v>
      </c>
      <c r="E143" s="96">
        <f t="shared" si="11"/>
        <v>5040</v>
      </c>
    </row>
    <row r="144" spans="1:8">
      <c r="E144" s="96">
        <f>+E143-E139</f>
        <v>1512</v>
      </c>
    </row>
  </sheetData>
  <mergeCells count="1">
    <mergeCell ref="A1:J1"/>
  </mergeCells>
  <pageMargins left="0.34" right="0.16" top="0.3" bottom="0.28999999999999998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44"/>
  <sheetViews>
    <sheetView topLeftCell="A83" workbookViewId="0">
      <selection activeCell="B91" sqref="B91"/>
    </sheetView>
  </sheetViews>
  <sheetFormatPr defaultRowHeight="14.25"/>
  <cols>
    <col min="1" max="1" width="14.5703125" style="97" customWidth="1"/>
    <col min="2" max="2" width="12" style="96" customWidth="1"/>
    <col min="3" max="3" width="10.85546875" style="96" customWidth="1"/>
    <col min="4" max="5" width="11.28515625" style="96" customWidth="1"/>
    <col min="6" max="6" width="11.7109375" style="96" customWidth="1"/>
    <col min="7" max="7" width="10.5703125" style="96" customWidth="1"/>
    <col min="8" max="8" width="9.7109375" style="96" customWidth="1"/>
    <col min="9" max="9" width="11.28515625" style="96" customWidth="1"/>
    <col min="10" max="10" width="10.42578125" style="96" customWidth="1"/>
    <col min="11" max="11" width="10.7109375" style="96" bestFit="1" customWidth="1"/>
    <col min="12" max="16384" width="9.140625" style="96"/>
  </cols>
  <sheetData>
    <row r="1" spans="1:11" ht="15">
      <c r="A1" s="119" t="s">
        <v>47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1">
      <c r="J2" s="97"/>
    </row>
    <row r="3" spans="1:11" ht="57">
      <c r="B3" s="96" t="s">
        <v>0</v>
      </c>
      <c r="D3" s="96" t="s">
        <v>18</v>
      </c>
      <c r="E3" s="107" t="s">
        <v>70</v>
      </c>
      <c r="F3" s="107" t="s">
        <v>71</v>
      </c>
      <c r="G3" s="96" t="s">
        <v>72</v>
      </c>
      <c r="H3" s="107" t="s">
        <v>81</v>
      </c>
      <c r="I3" s="96" t="s">
        <v>24</v>
      </c>
    </row>
    <row r="4" spans="1:11">
      <c r="B4" s="75"/>
      <c r="C4" s="75">
        <v>0.13</v>
      </c>
      <c r="I4" s="96">
        <v>200000</v>
      </c>
      <c r="K4" s="74"/>
    </row>
    <row r="5" spans="1:11" ht="15">
      <c r="A5" s="106">
        <v>39356</v>
      </c>
      <c r="B5" s="74">
        <f>ROUND(I4*C4/12,0)</f>
        <v>2167</v>
      </c>
      <c r="C5" s="75">
        <v>0.13</v>
      </c>
      <c r="D5" s="74">
        <f t="shared" ref="D5:D68" si="0">E5+F5-G5-B5</f>
        <v>1473</v>
      </c>
      <c r="E5" s="109">
        <v>3640</v>
      </c>
      <c r="F5" s="99"/>
      <c r="G5" s="99"/>
      <c r="I5" s="74">
        <f>I4+B5-E5</f>
        <v>198527</v>
      </c>
      <c r="K5" s="74"/>
    </row>
    <row r="6" spans="1:11" ht="15">
      <c r="A6" s="106">
        <v>39387</v>
      </c>
      <c r="B6" s="74">
        <f t="shared" ref="B6:B69" si="1">ROUND(I5*C5/12,0)</f>
        <v>2151</v>
      </c>
      <c r="C6" s="75">
        <v>0.13</v>
      </c>
      <c r="D6" s="74">
        <f t="shared" si="0"/>
        <v>1489</v>
      </c>
      <c r="E6" s="109">
        <v>3640</v>
      </c>
      <c r="F6" s="99"/>
      <c r="G6" s="99"/>
      <c r="I6" s="74">
        <f>+I5+B6-E6</f>
        <v>197038</v>
      </c>
      <c r="K6" s="74"/>
    </row>
    <row r="7" spans="1:11" ht="15">
      <c r="A7" s="106">
        <v>39417</v>
      </c>
      <c r="B7" s="74">
        <f t="shared" si="1"/>
        <v>2135</v>
      </c>
      <c r="C7" s="75">
        <v>0.13</v>
      </c>
      <c r="D7" s="74">
        <f t="shared" si="0"/>
        <v>1505</v>
      </c>
      <c r="E7" s="109">
        <v>3640</v>
      </c>
      <c r="F7" s="99"/>
      <c r="G7" s="99"/>
      <c r="I7" s="74">
        <f>+I6+B7-E7</f>
        <v>195533</v>
      </c>
      <c r="K7" s="74"/>
    </row>
    <row r="8" spans="1:11" ht="15">
      <c r="A8" s="106">
        <v>39448</v>
      </c>
      <c r="B8" s="74">
        <f t="shared" si="1"/>
        <v>2118</v>
      </c>
      <c r="C8" s="75">
        <v>0.13</v>
      </c>
      <c r="D8" s="74">
        <f t="shared" si="0"/>
        <v>1522</v>
      </c>
      <c r="E8" s="109">
        <v>3640</v>
      </c>
      <c r="F8" s="99"/>
      <c r="G8" s="99"/>
      <c r="I8" s="74">
        <f>+I7+B8-E8+0.079+0.71</f>
        <v>194011.78899999999</v>
      </c>
      <c r="K8" s="74"/>
    </row>
    <row r="9" spans="1:11">
      <c r="A9" s="106">
        <v>39479</v>
      </c>
      <c r="B9" s="74">
        <f t="shared" si="1"/>
        <v>2102</v>
      </c>
      <c r="C9" s="75">
        <v>0.13</v>
      </c>
      <c r="D9" s="74">
        <f t="shared" si="0"/>
        <v>-2102</v>
      </c>
      <c r="E9" s="110">
        <v>0</v>
      </c>
      <c r="G9" s="99"/>
      <c r="I9" s="74">
        <f t="shared" ref="I9:I20" si="2">+I8+B9-E9</f>
        <v>196113.78899999999</v>
      </c>
      <c r="J9" s="74"/>
      <c r="K9" s="74"/>
    </row>
    <row r="10" spans="1:11">
      <c r="A10" s="106">
        <v>39508</v>
      </c>
      <c r="B10" s="74">
        <f t="shared" si="1"/>
        <v>2125</v>
      </c>
      <c r="C10" s="75">
        <v>0.13</v>
      </c>
      <c r="D10" s="74">
        <f t="shared" si="0"/>
        <v>-2125</v>
      </c>
      <c r="E10" s="96">
        <v>0</v>
      </c>
      <c r="G10" s="99"/>
      <c r="I10" s="74">
        <f t="shared" si="2"/>
        <v>198238.78899999999</v>
      </c>
      <c r="J10" s="74"/>
      <c r="K10" s="74"/>
    </row>
    <row r="11" spans="1:11">
      <c r="A11" s="106">
        <v>39539</v>
      </c>
      <c r="B11" s="74">
        <f t="shared" si="1"/>
        <v>2148</v>
      </c>
      <c r="C11" s="75">
        <v>0.13</v>
      </c>
      <c r="D11" s="74">
        <f t="shared" si="0"/>
        <v>-2148</v>
      </c>
      <c r="E11" s="96">
        <v>0</v>
      </c>
      <c r="G11" s="99"/>
      <c r="I11" s="74">
        <f t="shared" si="2"/>
        <v>200386.78899999999</v>
      </c>
      <c r="J11" s="74"/>
      <c r="K11" s="74"/>
    </row>
    <row r="12" spans="1:11">
      <c r="A12" s="106">
        <v>39569</v>
      </c>
      <c r="B12" s="74">
        <f t="shared" si="1"/>
        <v>2171</v>
      </c>
      <c r="C12" s="75">
        <v>0.13</v>
      </c>
      <c r="D12" s="74">
        <f t="shared" si="0"/>
        <v>-2171</v>
      </c>
      <c r="E12" s="96">
        <v>0</v>
      </c>
      <c r="I12" s="74">
        <f t="shared" si="2"/>
        <v>202557.78899999999</v>
      </c>
      <c r="J12" s="74"/>
      <c r="K12" s="74"/>
    </row>
    <row r="13" spans="1:11">
      <c r="A13" s="106">
        <v>39600</v>
      </c>
      <c r="B13" s="74">
        <f t="shared" si="1"/>
        <v>2194</v>
      </c>
      <c r="C13" s="75">
        <v>0.13</v>
      </c>
      <c r="D13" s="74">
        <f t="shared" si="0"/>
        <v>-2194</v>
      </c>
      <c r="E13" s="96">
        <v>0</v>
      </c>
      <c r="I13" s="74">
        <f t="shared" si="2"/>
        <v>204751.78899999999</v>
      </c>
      <c r="J13" s="74"/>
      <c r="K13" s="74"/>
    </row>
    <row r="14" spans="1:11">
      <c r="A14" s="106">
        <v>39630</v>
      </c>
      <c r="B14" s="74">
        <f t="shared" si="1"/>
        <v>2218</v>
      </c>
      <c r="C14" s="75">
        <v>0.13</v>
      </c>
      <c r="D14" s="74">
        <f t="shared" si="0"/>
        <v>-2218</v>
      </c>
      <c r="E14" s="96">
        <v>0</v>
      </c>
      <c r="I14" s="74">
        <f t="shared" si="2"/>
        <v>206969.78899999999</v>
      </c>
      <c r="J14" s="74"/>
      <c r="K14" s="74"/>
    </row>
    <row r="15" spans="1:11">
      <c r="A15" s="106">
        <v>39661</v>
      </c>
      <c r="B15" s="74">
        <f t="shared" si="1"/>
        <v>2242</v>
      </c>
      <c r="C15" s="75">
        <v>0.13</v>
      </c>
      <c r="D15" s="74">
        <f t="shared" si="0"/>
        <v>-2242</v>
      </c>
      <c r="E15" s="96">
        <v>0</v>
      </c>
      <c r="I15" s="74">
        <f t="shared" si="2"/>
        <v>209211.78899999999</v>
      </c>
      <c r="J15" s="74"/>
      <c r="K15" s="74"/>
    </row>
    <row r="16" spans="1:11">
      <c r="A16" s="106">
        <v>39692</v>
      </c>
      <c r="B16" s="74">
        <f t="shared" si="1"/>
        <v>2266</v>
      </c>
      <c r="C16" s="75">
        <v>0.13</v>
      </c>
      <c r="D16" s="74">
        <f t="shared" si="0"/>
        <v>-2266</v>
      </c>
      <c r="E16" s="96">
        <v>0</v>
      </c>
      <c r="I16" s="74">
        <f t="shared" si="2"/>
        <v>211477.78899999999</v>
      </c>
      <c r="J16" s="74"/>
      <c r="K16" s="74"/>
    </row>
    <row r="17" spans="1:14">
      <c r="A17" s="106">
        <v>39722</v>
      </c>
      <c r="B17" s="74">
        <f t="shared" si="1"/>
        <v>2291</v>
      </c>
      <c r="C17" s="75">
        <v>0.13</v>
      </c>
      <c r="D17" s="74">
        <f t="shared" si="0"/>
        <v>1349</v>
      </c>
      <c r="E17" s="110"/>
      <c r="F17" s="110">
        <v>3640</v>
      </c>
      <c r="G17" s="110"/>
      <c r="I17" s="74">
        <f>+I16+B17-E17</f>
        <v>213768.78899999999</v>
      </c>
      <c r="J17" s="74">
        <f>3640-B17</f>
        <v>1349</v>
      </c>
      <c r="K17" s="74"/>
    </row>
    <row r="18" spans="1:14">
      <c r="A18" s="106">
        <v>39753</v>
      </c>
      <c r="B18" s="74">
        <f t="shared" si="1"/>
        <v>2316</v>
      </c>
      <c r="C18" s="75">
        <v>0.13</v>
      </c>
      <c r="D18" s="74">
        <f t="shared" si="0"/>
        <v>1324</v>
      </c>
      <c r="E18" s="110"/>
      <c r="F18" s="110">
        <v>3640</v>
      </c>
      <c r="G18" s="110"/>
      <c r="I18" s="74">
        <f t="shared" si="2"/>
        <v>216084.78899999999</v>
      </c>
      <c r="J18" s="74"/>
      <c r="K18" s="74"/>
    </row>
    <row r="19" spans="1:14">
      <c r="A19" s="106">
        <v>39783</v>
      </c>
      <c r="B19" s="74">
        <f t="shared" si="1"/>
        <v>2341</v>
      </c>
      <c r="C19" s="75">
        <v>0.13</v>
      </c>
      <c r="D19" s="74">
        <f t="shared" si="0"/>
        <v>1299</v>
      </c>
      <c r="E19" s="110"/>
      <c r="F19" s="110">
        <v>3640</v>
      </c>
      <c r="G19" s="110"/>
      <c r="I19" s="74">
        <f t="shared" si="2"/>
        <v>218425.78899999999</v>
      </c>
      <c r="J19" s="74"/>
      <c r="K19" s="74"/>
    </row>
    <row r="20" spans="1:14">
      <c r="A20" s="106">
        <v>39814</v>
      </c>
      <c r="B20" s="74">
        <f t="shared" si="1"/>
        <v>2366</v>
      </c>
      <c r="C20" s="75">
        <v>0.13</v>
      </c>
      <c r="D20" s="74">
        <f t="shared" si="0"/>
        <v>1274</v>
      </c>
      <c r="E20" s="110"/>
      <c r="F20" s="110">
        <v>3640</v>
      </c>
      <c r="G20" s="110"/>
      <c r="I20" s="74">
        <f t="shared" si="2"/>
        <v>220791.78899999999</v>
      </c>
      <c r="J20" s="74"/>
      <c r="K20" s="74"/>
    </row>
    <row r="21" spans="1:14" ht="15">
      <c r="A21" s="106">
        <v>39845</v>
      </c>
      <c r="B21" s="74">
        <f t="shared" si="1"/>
        <v>2392</v>
      </c>
      <c r="C21" s="75">
        <v>0.13</v>
      </c>
      <c r="D21" s="74">
        <f t="shared" si="0"/>
        <v>4888</v>
      </c>
      <c r="E21" s="108">
        <v>3640</v>
      </c>
      <c r="F21" s="110">
        <v>3640</v>
      </c>
      <c r="I21" s="74">
        <f>+I20+B21-E21</f>
        <v>219543.78899999999</v>
      </c>
      <c r="J21" s="74">
        <f>I20-D21+B21</f>
        <v>218295.78899999999</v>
      </c>
      <c r="K21" s="74"/>
      <c r="N21" s="96">
        <v>2102</v>
      </c>
    </row>
    <row r="22" spans="1:14" ht="15">
      <c r="A22" s="70">
        <v>39873</v>
      </c>
      <c r="B22" s="71">
        <f t="shared" si="1"/>
        <v>2378</v>
      </c>
      <c r="C22" s="72">
        <v>0.13</v>
      </c>
      <c r="D22" s="71">
        <f t="shared" si="0"/>
        <v>4902</v>
      </c>
      <c r="E22" s="109">
        <v>3640</v>
      </c>
      <c r="F22" s="99">
        <v>3640</v>
      </c>
      <c r="G22" s="99"/>
      <c r="H22" s="99"/>
      <c r="I22" s="71">
        <f>+I21+B22-E22</f>
        <v>218281.78899999999</v>
      </c>
      <c r="J22" s="74"/>
      <c r="K22" s="74"/>
      <c r="N22" s="96">
        <v>2375</v>
      </c>
    </row>
    <row r="23" spans="1:14" ht="15">
      <c r="A23" s="106">
        <v>39904</v>
      </c>
      <c r="B23" s="74">
        <f t="shared" si="1"/>
        <v>2365</v>
      </c>
      <c r="C23" s="80">
        <v>0.13500000000000001</v>
      </c>
      <c r="D23" s="74">
        <f t="shared" si="0"/>
        <v>4915</v>
      </c>
      <c r="E23" s="108">
        <v>3640</v>
      </c>
      <c r="F23" s="110">
        <v>3640</v>
      </c>
      <c r="I23" s="74">
        <f>+I22+B23-E23</f>
        <v>217006.78899999999</v>
      </c>
      <c r="J23" s="74"/>
      <c r="K23" s="74"/>
      <c r="N23" s="96">
        <v>2452</v>
      </c>
    </row>
    <row r="24" spans="1:14" ht="15">
      <c r="A24" s="106">
        <v>39934</v>
      </c>
      <c r="B24" s="74">
        <f t="shared" si="1"/>
        <v>2441</v>
      </c>
      <c r="C24" s="80">
        <v>0.13500000000000001</v>
      </c>
      <c r="D24" s="74">
        <f t="shared" si="0"/>
        <v>4839</v>
      </c>
      <c r="E24" s="108">
        <v>3640</v>
      </c>
      <c r="F24" s="110">
        <v>3640</v>
      </c>
      <c r="I24" s="74">
        <f t="shared" ref="I24:I87" si="3">+I23+B24-E24</f>
        <v>215807.78899999999</v>
      </c>
      <c r="J24" s="96">
        <f>+I22*13.5%</f>
        <v>29468.041515000001</v>
      </c>
      <c r="K24" s="74"/>
      <c r="N24" s="96">
        <v>2439</v>
      </c>
    </row>
    <row r="25" spans="1:14" ht="15">
      <c r="A25" s="106">
        <v>39965</v>
      </c>
      <c r="B25" s="74">
        <f t="shared" si="1"/>
        <v>2428</v>
      </c>
      <c r="C25" s="80">
        <v>0.13500000000000001</v>
      </c>
      <c r="D25" s="74">
        <f t="shared" si="0"/>
        <v>4852</v>
      </c>
      <c r="E25" s="108">
        <v>3640</v>
      </c>
      <c r="F25" s="110">
        <v>3640</v>
      </c>
      <c r="I25" s="74">
        <f t="shared" si="3"/>
        <v>214595.78899999999</v>
      </c>
      <c r="J25" s="96">
        <f>+J24/12</f>
        <v>2455.6701262500001</v>
      </c>
      <c r="K25" s="74"/>
      <c r="N25" s="96">
        <v>2425</v>
      </c>
    </row>
    <row r="26" spans="1:14">
      <c r="A26" s="106">
        <v>39995</v>
      </c>
      <c r="B26" s="74">
        <f t="shared" si="1"/>
        <v>2414</v>
      </c>
      <c r="C26" s="80">
        <v>0.13500000000000001</v>
      </c>
      <c r="D26" s="74">
        <f t="shared" si="0"/>
        <v>1226</v>
      </c>
      <c r="E26" s="96">
        <v>0</v>
      </c>
      <c r="F26" s="110">
        <v>3640</v>
      </c>
      <c r="I26" s="74">
        <f t="shared" si="3"/>
        <v>217009.78899999999</v>
      </c>
      <c r="K26" s="74"/>
      <c r="N26" s="96">
        <v>2412</v>
      </c>
    </row>
    <row r="27" spans="1:14">
      <c r="A27" s="106">
        <v>40026</v>
      </c>
      <c r="B27" s="74">
        <f t="shared" si="1"/>
        <v>2441</v>
      </c>
      <c r="C27" s="80">
        <v>0.13500000000000001</v>
      </c>
      <c r="D27" s="74">
        <f t="shared" si="0"/>
        <v>1199</v>
      </c>
      <c r="E27" s="96">
        <v>0</v>
      </c>
      <c r="F27" s="110">
        <v>3640</v>
      </c>
      <c r="I27" s="74">
        <f t="shared" si="3"/>
        <v>219450.78899999999</v>
      </c>
      <c r="K27" s="74"/>
      <c r="N27" s="96">
        <v>2439</v>
      </c>
    </row>
    <row r="28" spans="1:14" ht="15">
      <c r="A28" s="106">
        <v>40057</v>
      </c>
      <c r="B28" s="74">
        <f t="shared" si="1"/>
        <v>2469</v>
      </c>
      <c r="C28" s="80">
        <v>0.13500000000000001</v>
      </c>
      <c r="D28" s="74">
        <f t="shared" si="0"/>
        <v>2107</v>
      </c>
      <c r="E28" s="108">
        <v>936</v>
      </c>
      <c r="F28" s="110">
        <v>3640</v>
      </c>
      <c r="I28" s="74">
        <f t="shared" si="3"/>
        <v>220983.78899999999</v>
      </c>
      <c r="K28" s="74"/>
      <c r="N28" s="96">
        <v>2466</v>
      </c>
    </row>
    <row r="29" spans="1:14" ht="15">
      <c r="A29" s="106">
        <v>40087</v>
      </c>
      <c r="B29" s="74">
        <f t="shared" si="1"/>
        <v>2486</v>
      </c>
      <c r="C29" s="80">
        <v>0.13500000000000001</v>
      </c>
      <c r="D29" s="74">
        <f t="shared" si="0"/>
        <v>1154</v>
      </c>
      <c r="E29" s="96">
        <v>0</v>
      </c>
      <c r="F29" s="110">
        <v>3640</v>
      </c>
      <c r="I29" s="74">
        <f t="shared" si="3"/>
        <v>223469.78899999999</v>
      </c>
      <c r="J29" s="108" t="s">
        <v>48</v>
      </c>
      <c r="K29" s="74"/>
      <c r="N29" s="96">
        <v>2484</v>
      </c>
    </row>
    <row r="30" spans="1:14">
      <c r="A30" s="106">
        <v>40118</v>
      </c>
      <c r="B30" s="74">
        <f t="shared" si="1"/>
        <v>2514</v>
      </c>
      <c r="C30" s="80">
        <v>0.13500000000000001</v>
      </c>
      <c r="D30" s="74">
        <f t="shared" si="0"/>
        <v>1126</v>
      </c>
      <c r="E30" s="96">
        <v>0</v>
      </c>
      <c r="F30" s="110">
        <v>3640</v>
      </c>
      <c r="I30" s="74">
        <f t="shared" si="3"/>
        <v>225983.78899999999</v>
      </c>
      <c r="K30" s="74"/>
      <c r="N30" s="96">
        <v>2512</v>
      </c>
    </row>
    <row r="31" spans="1:14">
      <c r="A31" s="106">
        <v>40148</v>
      </c>
      <c r="B31" s="74">
        <f t="shared" si="1"/>
        <v>2542</v>
      </c>
      <c r="C31" s="80">
        <v>0.13500000000000001</v>
      </c>
      <c r="D31" s="74">
        <f t="shared" si="0"/>
        <v>1098</v>
      </c>
      <c r="E31" s="96">
        <v>0</v>
      </c>
      <c r="F31" s="110">
        <v>3640</v>
      </c>
      <c r="I31" s="74">
        <f t="shared" si="3"/>
        <v>228525.78899999999</v>
      </c>
      <c r="K31" s="74"/>
      <c r="N31" s="96">
        <v>2540</v>
      </c>
    </row>
    <row r="32" spans="1:14">
      <c r="A32" s="106">
        <v>40179</v>
      </c>
      <c r="B32" s="74">
        <f t="shared" si="1"/>
        <v>2571</v>
      </c>
      <c r="C32" s="80">
        <v>0.13500000000000001</v>
      </c>
      <c r="D32" s="74">
        <f t="shared" si="0"/>
        <v>1069</v>
      </c>
      <c r="E32" s="96">
        <v>0</v>
      </c>
      <c r="F32" s="110">
        <v>3640</v>
      </c>
      <c r="I32" s="74">
        <f t="shared" si="3"/>
        <v>231096.78899999999</v>
      </c>
      <c r="K32" s="74"/>
      <c r="N32" s="96">
        <v>2568</v>
      </c>
    </row>
    <row r="33" spans="1:14">
      <c r="A33" s="106">
        <v>40210</v>
      </c>
      <c r="B33" s="74">
        <f t="shared" si="1"/>
        <v>2600</v>
      </c>
      <c r="C33" s="80">
        <v>0.13500000000000001</v>
      </c>
      <c r="D33" s="74">
        <f t="shared" si="0"/>
        <v>1040</v>
      </c>
      <c r="E33" s="96">
        <v>0</v>
      </c>
      <c r="F33" s="110">
        <v>3640</v>
      </c>
      <c r="I33" s="74">
        <f t="shared" si="3"/>
        <v>233696.78899999999</v>
      </c>
      <c r="K33" s="74"/>
      <c r="N33" s="96">
        <v>2597</v>
      </c>
    </row>
    <row r="34" spans="1:14">
      <c r="A34" s="70">
        <v>40238</v>
      </c>
      <c r="B34" s="71">
        <f t="shared" si="1"/>
        <v>2629</v>
      </c>
      <c r="C34" s="79">
        <v>0.13500000000000001</v>
      </c>
      <c r="D34" s="71">
        <f t="shared" si="0"/>
        <v>1011</v>
      </c>
      <c r="E34" s="99">
        <v>0</v>
      </c>
      <c r="F34" s="99">
        <v>3640</v>
      </c>
      <c r="G34" s="99"/>
      <c r="H34" s="99"/>
      <c r="I34" s="71">
        <f t="shared" si="3"/>
        <v>236325.78899999999</v>
      </c>
      <c r="K34" s="74"/>
      <c r="N34" s="96">
        <v>2626</v>
      </c>
    </row>
    <row r="35" spans="1:14">
      <c r="A35" s="106">
        <v>40269</v>
      </c>
      <c r="B35" s="74">
        <f t="shared" si="1"/>
        <v>2659</v>
      </c>
      <c r="C35" s="80">
        <v>0.13500000000000001</v>
      </c>
      <c r="D35" s="74">
        <f t="shared" si="0"/>
        <v>981</v>
      </c>
      <c r="E35" s="96">
        <v>0</v>
      </c>
      <c r="F35" s="110">
        <v>3640</v>
      </c>
      <c r="I35" s="74">
        <f t="shared" si="3"/>
        <v>238984.78899999999</v>
      </c>
      <c r="K35" s="74"/>
      <c r="N35" s="96">
        <v>2656</v>
      </c>
    </row>
    <row r="36" spans="1:14">
      <c r="A36" s="106">
        <v>40299</v>
      </c>
      <c r="B36" s="74">
        <f t="shared" si="1"/>
        <v>2689</v>
      </c>
      <c r="C36" s="80">
        <v>0.13500000000000001</v>
      </c>
      <c r="D36" s="74">
        <f t="shared" si="0"/>
        <v>951</v>
      </c>
      <c r="E36" s="96">
        <v>0</v>
      </c>
      <c r="F36" s="110">
        <v>3640</v>
      </c>
      <c r="I36" s="74">
        <f t="shared" si="3"/>
        <v>241673.78899999999</v>
      </c>
      <c r="K36" s="74"/>
      <c r="N36" s="96">
        <v>2686</v>
      </c>
    </row>
    <row r="37" spans="1:14">
      <c r="A37" s="106">
        <v>40330</v>
      </c>
      <c r="B37" s="74">
        <f t="shared" si="1"/>
        <v>2719</v>
      </c>
      <c r="C37" s="80">
        <v>0.13500000000000001</v>
      </c>
      <c r="D37" s="74">
        <f t="shared" si="0"/>
        <v>921</v>
      </c>
      <c r="E37" s="96">
        <v>0</v>
      </c>
      <c r="F37" s="110">
        <v>3640</v>
      </c>
      <c r="I37" s="74">
        <f t="shared" si="3"/>
        <v>244392.78899999999</v>
      </c>
      <c r="K37" s="74"/>
      <c r="N37" s="96">
        <v>2716</v>
      </c>
    </row>
    <row r="38" spans="1:14">
      <c r="A38" s="106">
        <v>40360</v>
      </c>
      <c r="B38" s="74">
        <f t="shared" si="1"/>
        <v>2749</v>
      </c>
      <c r="C38" s="80">
        <v>0.13500000000000001</v>
      </c>
      <c r="D38" s="74">
        <f t="shared" si="0"/>
        <v>891</v>
      </c>
      <c r="E38" s="96">
        <v>0</v>
      </c>
      <c r="F38" s="110">
        <v>3640</v>
      </c>
      <c r="I38" s="74">
        <f t="shared" si="3"/>
        <v>247141.78899999999</v>
      </c>
      <c r="K38" s="74"/>
      <c r="N38" s="96">
        <v>2747</v>
      </c>
    </row>
    <row r="39" spans="1:14">
      <c r="A39" s="106">
        <v>40391</v>
      </c>
      <c r="B39" s="74">
        <f t="shared" si="1"/>
        <v>2780</v>
      </c>
      <c r="C39" s="80">
        <v>0.13500000000000001</v>
      </c>
      <c r="D39" s="74">
        <f t="shared" si="0"/>
        <v>860</v>
      </c>
      <c r="E39" s="96">
        <v>0</v>
      </c>
      <c r="F39" s="110">
        <v>3640</v>
      </c>
      <c r="I39" s="74">
        <f t="shared" si="3"/>
        <v>249921.78899999999</v>
      </c>
      <c r="K39" s="74"/>
      <c r="N39" s="96">
        <v>2778</v>
      </c>
    </row>
    <row r="40" spans="1:14" ht="15">
      <c r="A40" s="106">
        <v>40422</v>
      </c>
      <c r="B40" s="74">
        <f t="shared" si="1"/>
        <v>2812</v>
      </c>
      <c r="C40" s="80">
        <v>0.13500000000000001</v>
      </c>
      <c r="D40" s="74">
        <f t="shared" si="0"/>
        <v>2123</v>
      </c>
      <c r="E40" s="108">
        <v>1295</v>
      </c>
      <c r="F40" s="110">
        <v>3640</v>
      </c>
      <c r="I40" s="74">
        <f t="shared" si="3"/>
        <v>251438.78899999999</v>
      </c>
      <c r="K40" s="74"/>
      <c r="N40" s="96">
        <v>2809</v>
      </c>
    </row>
    <row r="41" spans="1:14" ht="15">
      <c r="A41" s="106">
        <v>40452</v>
      </c>
      <c r="B41" s="74">
        <f t="shared" si="1"/>
        <v>2829</v>
      </c>
      <c r="C41" s="80">
        <v>0.13500000000000001</v>
      </c>
      <c r="D41" s="74">
        <f t="shared" si="0"/>
        <v>4451</v>
      </c>
      <c r="E41" s="108">
        <v>3640</v>
      </c>
      <c r="F41" s="110">
        <v>3640</v>
      </c>
      <c r="I41" s="74">
        <f t="shared" si="3"/>
        <v>250627.78899999999</v>
      </c>
      <c r="K41" s="74"/>
      <c r="N41" s="96">
        <v>2826</v>
      </c>
    </row>
    <row r="42" spans="1:14" ht="15">
      <c r="A42" s="106">
        <v>40483</v>
      </c>
      <c r="B42" s="74">
        <f t="shared" si="1"/>
        <v>2820</v>
      </c>
      <c r="C42" s="80">
        <v>0.13500000000000001</v>
      </c>
      <c r="D42" s="74">
        <f t="shared" si="0"/>
        <v>4460</v>
      </c>
      <c r="E42" s="108">
        <v>3640</v>
      </c>
      <c r="F42" s="110">
        <v>3640</v>
      </c>
      <c r="H42" s="96">
        <v>10000</v>
      </c>
      <c r="I42" s="74">
        <f>+I41+B42-E42+H42</f>
        <v>259807.78899999999</v>
      </c>
      <c r="J42" s="74"/>
      <c r="K42" s="74"/>
    </row>
    <row r="43" spans="1:14" ht="15">
      <c r="A43" s="106">
        <v>40513</v>
      </c>
      <c r="B43" s="74">
        <f t="shared" si="1"/>
        <v>2923</v>
      </c>
      <c r="C43" s="80">
        <v>0.13500000000000001</v>
      </c>
      <c r="D43" s="74">
        <f t="shared" si="0"/>
        <v>4357</v>
      </c>
      <c r="E43" s="108">
        <v>3640</v>
      </c>
      <c r="F43" s="110">
        <v>3640</v>
      </c>
      <c r="I43" s="74">
        <f t="shared" si="3"/>
        <v>259090.78899999999</v>
      </c>
      <c r="K43" s="74"/>
    </row>
    <row r="44" spans="1:14" ht="15">
      <c r="A44" s="106">
        <v>40544</v>
      </c>
      <c r="B44" s="74">
        <f t="shared" si="1"/>
        <v>2915</v>
      </c>
      <c r="C44" s="80">
        <v>0.13500000000000001</v>
      </c>
      <c r="D44" s="74">
        <f t="shared" si="0"/>
        <v>725</v>
      </c>
      <c r="E44" s="108">
        <v>3640</v>
      </c>
      <c r="F44" s="96">
        <v>3640</v>
      </c>
      <c r="G44" s="96">
        <v>3640</v>
      </c>
      <c r="I44" s="74">
        <f t="shared" si="3"/>
        <v>258365.78899999999</v>
      </c>
      <c r="K44" s="74"/>
    </row>
    <row r="45" spans="1:14" ht="15">
      <c r="A45" s="106">
        <v>40575</v>
      </c>
      <c r="B45" s="74">
        <f t="shared" si="1"/>
        <v>2907</v>
      </c>
      <c r="C45" s="80">
        <v>0.13500000000000001</v>
      </c>
      <c r="D45" s="74">
        <f t="shared" si="0"/>
        <v>733</v>
      </c>
      <c r="E45" s="108">
        <v>3640</v>
      </c>
      <c r="F45" s="110">
        <v>3640</v>
      </c>
      <c r="G45" s="96">
        <v>3640</v>
      </c>
      <c r="I45" s="74">
        <f t="shared" si="3"/>
        <v>257632.78899999999</v>
      </c>
      <c r="K45" s="74"/>
    </row>
    <row r="46" spans="1:14" ht="15">
      <c r="A46" s="70">
        <v>40603</v>
      </c>
      <c r="B46" s="71">
        <f t="shared" si="1"/>
        <v>2898</v>
      </c>
      <c r="C46" s="79">
        <v>0.13500000000000001</v>
      </c>
      <c r="D46" s="71">
        <f t="shared" si="0"/>
        <v>742</v>
      </c>
      <c r="E46" s="109">
        <v>3640</v>
      </c>
      <c r="F46" s="99">
        <v>3640</v>
      </c>
      <c r="G46" s="109">
        <v>3640</v>
      </c>
      <c r="H46" s="99"/>
      <c r="I46" s="71">
        <f t="shared" si="3"/>
        <v>256890.78899999999</v>
      </c>
      <c r="K46" s="74"/>
    </row>
    <row r="47" spans="1:14" ht="15">
      <c r="A47" s="106">
        <v>40634</v>
      </c>
      <c r="B47" s="74">
        <f t="shared" si="1"/>
        <v>2890</v>
      </c>
      <c r="C47" s="80">
        <v>0.13500000000000001</v>
      </c>
      <c r="D47" s="74">
        <f t="shared" si="0"/>
        <v>750</v>
      </c>
      <c r="E47" s="108">
        <v>3640</v>
      </c>
      <c r="F47" s="99">
        <v>3640</v>
      </c>
      <c r="G47" s="108">
        <v>3640</v>
      </c>
      <c r="I47" s="74">
        <f t="shared" si="3"/>
        <v>256140.78899999999</v>
      </c>
      <c r="K47" s="74"/>
    </row>
    <row r="48" spans="1:14" ht="15">
      <c r="A48" s="106">
        <v>40664</v>
      </c>
      <c r="B48" s="74">
        <f t="shared" si="1"/>
        <v>2882</v>
      </c>
      <c r="C48" s="80">
        <v>0.13500000000000001</v>
      </c>
      <c r="D48" s="74">
        <f t="shared" si="0"/>
        <v>758</v>
      </c>
      <c r="E48" s="108">
        <v>3640</v>
      </c>
      <c r="F48" s="99">
        <v>3640</v>
      </c>
      <c r="G48" s="108">
        <v>3640</v>
      </c>
      <c r="I48" s="74">
        <f t="shared" si="3"/>
        <v>255382.78899999999</v>
      </c>
      <c r="K48" s="74"/>
    </row>
    <row r="49" spans="1:11" ht="15">
      <c r="A49" s="106">
        <v>40695</v>
      </c>
      <c r="B49" s="74">
        <f t="shared" si="1"/>
        <v>2873</v>
      </c>
      <c r="C49" s="80">
        <v>0.13500000000000001</v>
      </c>
      <c r="D49" s="74">
        <f t="shared" si="0"/>
        <v>767</v>
      </c>
      <c r="E49" s="108">
        <v>3640</v>
      </c>
      <c r="F49" s="99">
        <v>3640</v>
      </c>
      <c r="G49" s="108">
        <v>3640</v>
      </c>
      <c r="I49" s="74">
        <f t="shared" si="3"/>
        <v>254615.78899999999</v>
      </c>
      <c r="K49" s="74"/>
    </row>
    <row r="50" spans="1:11" ht="15">
      <c r="A50" s="106">
        <v>40725</v>
      </c>
      <c r="B50" s="74">
        <f t="shared" si="1"/>
        <v>2864</v>
      </c>
      <c r="C50" s="80">
        <v>0.13500000000000001</v>
      </c>
      <c r="D50" s="74">
        <f t="shared" si="0"/>
        <v>776</v>
      </c>
      <c r="E50" s="108">
        <v>3640</v>
      </c>
      <c r="F50" s="99">
        <v>3640</v>
      </c>
      <c r="G50" s="108">
        <v>3640</v>
      </c>
      <c r="I50" s="74">
        <f t="shared" si="3"/>
        <v>253839.78899999999</v>
      </c>
      <c r="K50" s="74"/>
    </row>
    <row r="51" spans="1:11" ht="15">
      <c r="A51" s="106">
        <v>40756</v>
      </c>
      <c r="B51" s="74">
        <f t="shared" si="1"/>
        <v>2856</v>
      </c>
      <c r="C51" s="80">
        <v>0.13500000000000001</v>
      </c>
      <c r="D51" s="74">
        <f t="shared" si="0"/>
        <v>784</v>
      </c>
      <c r="E51" s="108">
        <v>3640</v>
      </c>
      <c r="F51" s="99">
        <v>3640</v>
      </c>
      <c r="G51" s="108">
        <v>3640</v>
      </c>
      <c r="I51" s="74">
        <f t="shared" si="3"/>
        <v>253055.78899999999</v>
      </c>
      <c r="K51" s="74"/>
    </row>
    <row r="52" spans="1:11" ht="15">
      <c r="A52" s="106">
        <v>40787</v>
      </c>
      <c r="B52" s="74">
        <f t="shared" si="1"/>
        <v>2847</v>
      </c>
      <c r="C52" s="80">
        <v>0.13500000000000001</v>
      </c>
      <c r="D52" s="74">
        <f t="shared" si="0"/>
        <v>793</v>
      </c>
      <c r="E52" s="108">
        <v>3640</v>
      </c>
      <c r="F52" s="99">
        <v>3640</v>
      </c>
      <c r="G52" s="108">
        <v>3640</v>
      </c>
      <c r="I52" s="74">
        <f t="shared" si="3"/>
        <v>252262.78899999999</v>
      </c>
      <c r="K52" s="74"/>
    </row>
    <row r="53" spans="1:11" ht="15">
      <c r="A53" s="106">
        <v>40817</v>
      </c>
      <c r="B53" s="74">
        <f t="shared" si="1"/>
        <v>2838</v>
      </c>
      <c r="C53" s="80">
        <v>0.13500000000000001</v>
      </c>
      <c r="D53" s="74">
        <f t="shared" si="0"/>
        <v>802</v>
      </c>
      <c r="E53" s="108">
        <v>3640</v>
      </c>
      <c r="F53" s="99">
        <v>3640</v>
      </c>
      <c r="G53" s="108">
        <v>3640</v>
      </c>
      <c r="I53" s="74">
        <f t="shared" si="3"/>
        <v>251460.78899999999</v>
      </c>
      <c r="K53" s="74"/>
    </row>
    <row r="54" spans="1:11" ht="15">
      <c r="A54" s="106">
        <v>40848</v>
      </c>
      <c r="B54" s="74">
        <f t="shared" si="1"/>
        <v>2829</v>
      </c>
      <c r="C54" s="80">
        <v>0.13500000000000001</v>
      </c>
      <c r="D54" s="74">
        <f t="shared" si="0"/>
        <v>811</v>
      </c>
      <c r="E54" s="108">
        <v>3640</v>
      </c>
      <c r="F54" s="99">
        <v>3640</v>
      </c>
      <c r="G54" s="108">
        <v>3640</v>
      </c>
      <c r="H54" s="96">
        <v>10000</v>
      </c>
      <c r="I54" s="74">
        <f>+I53+B54-E54+H54</f>
        <v>260649.78899999999</v>
      </c>
      <c r="K54" s="74"/>
    </row>
    <row r="55" spans="1:11" ht="15">
      <c r="A55" s="106">
        <v>40878</v>
      </c>
      <c r="B55" s="74">
        <f t="shared" si="1"/>
        <v>2932</v>
      </c>
      <c r="C55" s="80">
        <v>0.13500000000000001</v>
      </c>
      <c r="D55" s="74">
        <f t="shared" si="0"/>
        <v>718</v>
      </c>
      <c r="E55" s="108">
        <v>3650</v>
      </c>
      <c r="F55" s="96">
        <v>1820</v>
      </c>
      <c r="G55" s="108">
        <v>1820</v>
      </c>
      <c r="I55" s="74">
        <f t="shared" si="3"/>
        <v>259931.78899999999</v>
      </c>
      <c r="J55" s="74"/>
      <c r="K55" s="74"/>
    </row>
    <row r="56" spans="1:11">
      <c r="A56" s="106">
        <v>40909</v>
      </c>
      <c r="B56" s="74">
        <f t="shared" si="1"/>
        <v>2924</v>
      </c>
      <c r="C56" s="80">
        <v>0.13500000000000001</v>
      </c>
      <c r="D56" s="74">
        <f t="shared" si="0"/>
        <v>-1104</v>
      </c>
      <c r="E56" s="96">
        <v>0</v>
      </c>
      <c r="F56" s="96">
        <v>1820</v>
      </c>
      <c r="I56" s="74">
        <f t="shared" si="3"/>
        <v>262855.78899999999</v>
      </c>
      <c r="K56" s="74"/>
    </row>
    <row r="57" spans="1:11">
      <c r="A57" s="106">
        <v>40940</v>
      </c>
      <c r="B57" s="74">
        <f t="shared" si="1"/>
        <v>2957</v>
      </c>
      <c r="C57" s="80">
        <v>0.13500000000000001</v>
      </c>
      <c r="D57" s="74">
        <f t="shared" si="0"/>
        <v>-1137</v>
      </c>
      <c r="E57" s="96">
        <v>0</v>
      </c>
      <c r="F57" s="96">
        <v>1820</v>
      </c>
      <c r="I57" s="74">
        <f t="shared" si="3"/>
        <v>265812.78899999999</v>
      </c>
      <c r="K57" s="74"/>
    </row>
    <row r="58" spans="1:11" ht="15">
      <c r="A58" s="70">
        <v>40969</v>
      </c>
      <c r="B58" s="71">
        <f t="shared" si="1"/>
        <v>2990</v>
      </c>
      <c r="C58" s="79">
        <v>0.13500000000000001</v>
      </c>
      <c r="D58" s="71">
        <f t="shared" si="0"/>
        <v>-1170</v>
      </c>
      <c r="E58" s="99">
        <v>0</v>
      </c>
      <c r="F58" s="109">
        <v>1820</v>
      </c>
      <c r="G58" s="99"/>
      <c r="H58" s="99"/>
      <c r="I58" s="71">
        <f t="shared" si="3"/>
        <v>268802.78899999999</v>
      </c>
      <c r="K58" s="74"/>
    </row>
    <row r="59" spans="1:11" ht="15">
      <c r="A59" s="106">
        <v>41000</v>
      </c>
      <c r="B59" s="74">
        <f t="shared" si="1"/>
        <v>3024</v>
      </c>
      <c r="C59" s="80">
        <v>0.13500000000000001</v>
      </c>
      <c r="D59" s="74">
        <f t="shared" si="0"/>
        <v>-1204</v>
      </c>
      <c r="E59" s="96">
        <v>0</v>
      </c>
      <c r="F59" s="108">
        <v>1820</v>
      </c>
      <c r="I59" s="74">
        <f t="shared" si="3"/>
        <v>271826.78899999999</v>
      </c>
      <c r="K59" s="74"/>
    </row>
    <row r="60" spans="1:11" ht="15">
      <c r="A60" s="106">
        <v>41030</v>
      </c>
      <c r="B60" s="74">
        <f t="shared" si="1"/>
        <v>3058</v>
      </c>
      <c r="C60" s="80">
        <v>0.13500000000000001</v>
      </c>
      <c r="D60" s="74">
        <f t="shared" si="0"/>
        <v>-1238</v>
      </c>
      <c r="E60" s="96">
        <v>0</v>
      </c>
      <c r="F60" s="108">
        <v>1820</v>
      </c>
      <c r="I60" s="74">
        <f t="shared" si="3"/>
        <v>274884.78899999999</v>
      </c>
      <c r="K60" s="74"/>
    </row>
    <row r="61" spans="1:11" ht="15">
      <c r="A61" s="106">
        <v>41061</v>
      </c>
      <c r="B61" s="74">
        <f t="shared" si="1"/>
        <v>3092</v>
      </c>
      <c r="C61" s="80">
        <v>0.13500000000000001</v>
      </c>
      <c r="D61" s="74">
        <f t="shared" si="0"/>
        <v>-1272</v>
      </c>
      <c r="E61" s="96">
        <v>0</v>
      </c>
      <c r="F61" s="108">
        <v>1820</v>
      </c>
      <c r="I61" s="74">
        <f t="shared" si="3"/>
        <v>277976.78899999999</v>
      </c>
      <c r="K61" s="74"/>
    </row>
    <row r="62" spans="1:11" ht="15">
      <c r="A62" s="106">
        <v>41091</v>
      </c>
      <c r="B62" s="74">
        <f t="shared" si="1"/>
        <v>3127</v>
      </c>
      <c r="C62" s="80">
        <v>0.13500000000000001</v>
      </c>
      <c r="D62" s="74">
        <f t="shared" si="0"/>
        <v>-1307</v>
      </c>
      <c r="E62" s="96">
        <v>0</v>
      </c>
      <c r="F62" s="108">
        <v>1820</v>
      </c>
      <c r="I62" s="74">
        <f t="shared" si="3"/>
        <v>281103.78899999999</v>
      </c>
      <c r="K62" s="74"/>
    </row>
    <row r="63" spans="1:11" ht="15">
      <c r="A63" s="106">
        <v>41122</v>
      </c>
      <c r="B63" s="74">
        <f t="shared" si="1"/>
        <v>3162</v>
      </c>
      <c r="C63" s="80">
        <v>0.13500000000000001</v>
      </c>
      <c r="D63" s="74">
        <f t="shared" si="0"/>
        <v>-1342</v>
      </c>
      <c r="E63" s="96">
        <v>0</v>
      </c>
      <c r="F63" s="108">
        <v>1820</v>
      </c>
      <c r="I63" s="74">
        <f t="shared" si="3"/>
        <v>284265.78899999999</v>
      </c>
      <c r="K63" s="74"/>
    </row>
    <row r="64" spans="1:11" ht="15">
      <c r="A64" s="106">
        <v>41153</v>
      </c>
      <c r="B64" s="74">
        <f t="shared" si="1"/>
        <v>3198</v>
      </c>
      <c r="C64" s="80">
        <v>0.13500000000000001</v>
      </c>
      <c r="D64" s="74">
        <f t="shared" si="0"/>
        <v>525</v>
      </c>
      <c r="E64" s="96">
        <v>1903</v>
      </c>
      <c r="F64" s="108">
        <v>1820</v>
      </c>
      <c r="I64" s="74">
        <f t="shared" si="3"/>
        <v>285560.78899999999</v>
      </c>
      <c r="J64" s="96" t="s">
        <v>48</v>
      </c>
      <c r="K64" s="74"/>
    </row>
    <row r="65" spans="1:11" ht="15">
      <c r="A65" s="106">
        <v>41183</v>
      </c>
      <c r="B65" s="74">
        <f t="shared" si="1"/>
        <v>3213</v>
      </c>
      <c r="C65" s="80">
        <v>0.13500000000000001</v>
      </c>
      <c r="D65" s="74">
        <f t="shared" si="0"/>
        <v>-1393</v>
      </c>
      <c r="E65" s="96">
        <v>0</v>
      </c>
      <c r="F65" s="108">
        <v>1820</v>
      </c>
      <c r="H65" s="96">
        <v>10000</v>
      </c>
      <c r="I65" s="74">
        <f>+I64+B65-E65+H65</f>
        <v>298773.78899999999</v>
      </c>
      <c r="K65" s="74"/>
    </row>
    <row r="66" spans="1:11" ht="15">
      <c r="A66" s="106">
        <v>41214</v>
      </c>
      <c r="B66" s="74">
        <f t="shared" si="1"/>
        <v>3361</v>
      </c>
      <c r="C66" s="80">
        <v>0.13500000000000001</v>
      </c>
      <c r="D66" s="74">
        <f t="shared" si="0"/>
        <v>-1541</v>
      </c>
      <c r="E66" s="96">
        <v>0</v>
      </c>
      <c r="F66" s="108">
        <v>1820</v>
      </c>
      <c r="I66" s="74">
        <f t="shared" si="3"/>
        <v>302134.78899999999</v>
      </c>
      <c r="K66" s="74"/>
    </row>
    <row r="67" spans="1:11" ht="15">
      <c r="A67" s="106">
        <v>41244</v>
      </c>
      <c r="B67" s="74">
        <f t="shared" si="1"/>
        <v>3399</v>
      </c>
      <c r="C67" s="80">
        <v>0.13500000000000001</v>
      </c>
      <c r="D67" s="74">
        <f t="shared" si="0"/>
        <v>-1579</v>
      </c>
      <c r="F67" s="108">
        <v>1820</v>
      </c>
      <c r="I67" s="74">
        <f t="shared" si="3"/>
        <v>305533.78899999999</v>
      </c>
      <c r="K67" s="74"/>
    </row>
    <row r="68" spans="1:11" ht="15">
      <c r="A68" s="106">
        <v>41275</v>
      </c>
      <c r="B68" s="74">
        <f t="shared" si="1"/>
        <v>3437</v>
      </c>
      <c r="C68" s="80">
        <v>0.13500000000000001</v>
      </c>
      <c r="D68" s="74">
        <f t="shared" si="0"/>
        <v>-1617</v>
      </c>
      <c r="E68" s="96">
        <v>0</v>
      </c>
      <c r="F68" s="108">
        <v>1820</v>
      </c>
      <c r="I68" s="74">
        <f t="shared" si="3"/>
        <v>308970.78899999999</v>
      </c>
      <c r="K68" s="74"/>
    </row>
    <row r="69" spans="1:11" ht="15">
      <c r="A69" s="106">
        <v>41306</v>
      </c>
      <c r="B69" s="74">
        <f t="shared" si="1"/>
        <v>3476</v>
      </c>
      <c r="C69" s="80">
        <v>0.13500000000000001</v>
      </c>
      <c r="D69" s="74">
        <f t="shared" ref="D69:D88" si="4">E69+F69-G69-B69</f>
        <v>-1656</v>
      </c>
      <c r="E69" s="96">
        <v>0</v>
      </c>
      <c r="F69" s="108">
        <v>1820</v>
      </c>
      <c r="I69" s="74">
        <f t="shared" si="3"/>
        <v>312446.78899999999</v>
      </c>
      <c r="K69" s="74"/>
    </row>
    <row r="70" spans="1:11" ht="15">
      <c r="A70" s="106">
        <v>41334</v>
      </c>
      <c r="B70" s="74">
        <f t="shared" ref="B70:B88" si="5">ROUND(I69*C69/12,0)</f>
        <v>3515</v>
      </c>
      <c r="C70" s="80">
        <v>0.13500000000000001</v>
      </c>
      <c r="D70" s="74">
        <f t="shared" si="4"/>
        <v>-1695</v>
      </c>
      <c r="E70" s="96">
        <v>0</v>
      </c>
      <c r="F70" s="108">
        <v>1820</v>
      </c>
      <c r="I70" s="74">
        <f t="shared" si="3"/>
        <v>315961.78899999999</v>
      </c>
      <c r="K70" s="74"/>
    </row>
    <row r="71" spans="1:11" ht="15">
      <c r="A71" s="106">
        <v>41365</v>
      </c>
      <c r="B71" s="74">
        <f t="shared" si="5"/>
        <v>3555</v>
      </c>
      <c r="C71" s="80">
        <v>0.14000000000000001</v>
      </c>
      <c r="D71" s="74">
        <f t="shared" si="4"/>
        <v>-1735</v>
      </c>
      <c r="F71" s="108">
        <v>1820</v>
      </c>
      <c r="I71" s="74">
        <f t="shared" si="3"/>
        <v>319516.78899999999</v>
      </c>
      <c r="K71" s="74"/>
    </row>
    <row r="72" spans="1:11" ht="15">
      <c r="A72" s="106">
        <v>41395</v>
      </c>
      <c r="B72" s="74">
        <f t="shared" si="5"/>
        <v>3728</v>
      </c>
      <c r="C72" s="80">
        <v>0.14000000000000001</v>
      </c>
      <c r="D72" s="74">
        <f t="shared" si="4"/>
        <v>-1908</v>
      </c>
      <c r="F72" s="108">
        <v>1820</v>
      </c>
      <c r="I72" s="74">
        <f t="shared" si="3"/>
        <v>323244.78899999999</v>
      </c>
      <c r="K72" s="74"/>
    </row>
    <row r="73" spans="1:11" ht="15">
      <c r="A73" s="106">
        <v>41426</v>
      </c>
      <c r="B73" s="74">
        <f t="shared" si="5"/>
        <v>3771</v>
      </c>
      <c r="C73" s="80">
        <v>0.14000000000000001</v>
      </c>
      <c r="D73" s="74">
        <f t="shared" si="4"/>
        <v>-1951</v>
      </c>
      <c r="F73" s="108">
        <v>1820</v>
      </c>
      <c r="I73" s="74">
        <f t="shared" si="3"/>
        <v>327015.78899999999</v>
      </c>
      <c r="K73" s="74"/>
    </row>
    <row r="74" spans="1:11" ht="15">
      <c r="A74" s="106">
        <v>41456</v>
      </c>
      <c r="B74" s="74">
        <f t="shared" si="5"/>
        <v>3815</v>
      </c>
      <c r="C74" s="80">
        <v>0.14000000000000001</v>
      </c>
      <c r="D74" s="74">
        <f t="shared" si="4"/>
        <v>-1995</v>
      </c>
      <c r="F74" s="108">
        <v>1820</v>
      </c>
      <c r="I74" s="74">
        <f t="shared" si="3"/>
        <v>330830.78899999999</v>
      </c>
      <c r="K74" s="74"/>
    </row>
    <row r="75" spans="1:11" ht="15">
      <c r="A75" s="106">
        <v>41487</v>
      </c>
      <c r="B75" s="74">
        <f t="shared" si="5"/>
        <v>3860</v>
      </c>
      <c r="C75" s="80">
        <v>0.14000000000000001</v>
      </c>
      <c r="D75" s="74">
        <f t="shared" si="4"/>
        <v>-2040</v>
      </c>
      <c r="F75" s="108">
        <v>1820</v>
      </c>
      <c r="I75" s="74">
        <f t="shared" si="3"/>
        <v>334690.78899999999</v>
      </c>
      <c r="K75" s="74"/>
    </row>
    <row r="76" spans="1:11" ht="15">
      <c r="A76" s="106">
        <v>41518</v>
      </c>
      <c r="B76" s="74">
        <f t="shared" si="5"/>
        <v>3905</v>
      </c>
      <c r="C76" s="80">
        <v>0.14000000000000001</v>
      </c>
      <c r="D76" s="74">
        <f t="shared" si="4"/>
        <v>-2085</v>
      </c>
      <c r="F76" s="108">
        <v>1820</v>
      </c>
      <c r="I76" s="74">
        <f t="shared" si="3"/>
        <v>338595.78899999999</v>
      </c>
      <c r="K76" s="74"/>
    </row>
    <row r="77" spans="1:11" ht="15">
      <c r="A77" s="106">
        <v>41548</v>
      </c>
      <c r="B77" s="74">
        <f t="shared" si="5"/>
        <v>3950</v>
      </c>
      <c r="C77" s="80">
        <v>0.14000000000000001</v>
      </c>
      <c r="D77" s="74">
        <f t="shared" si="4"/>
        <v>-2130</v>
      </c>
      <c r="F77" s="108">
        <v>1820</v>
      </c>
      <c r="I77" s="74">
        <f t="shared" si="3"/>
        <v>342545.78899999999</v>
      </c>
      <c r="J77" s="96" t="s">
        <v>52</v>
      </c>
      <c r="K77" s="74"/>
    </row>
    <row r="78" spans="1:11" ht="15">
      <c r="A78" s="106">
        <v>41579</v>
      </c>
      <c r="B78" s="74">
        <f t="shared" si="5"/>
        <v>3996</v>
      </c>
      <c r="C78" s="80">
        <v>0.14000000000000001</v>
      </c>
      <c r="D78" s="74">
        <f t="shared" si="4"/>
        <v>-2176</v>
      </c>
      <c r="F78" s="108">
        <v>1820</v>
      </c>
      <c r="H78" s="96">
        <v>10000</v>
      </c>
      <c r="I78" s="74">
        <f>+I77+B78-E78+H78</f>
        <v>356541.78899999999</v>
      </c>
      <c r="K78" s="74"/>
    </row>
    <row r="79" spans="1:11" ht="15">
      <c r="A79" s="106">
        <v>41609</v>
      </c>
      <c r="B79" s="74">
        <f t="shared" si="5"/>
        <v>4160</v>
      </c>
      <c r="C79" s="80">
        <v>0.14000000000000001</v>
      </c>
      <c r="D79" s="74">
        <f t="shared" si="4"/>
        <v>-2340</v>
      </c>
      <c r="F79" s="108">
        <v>1820</v>
      </c>
      <c r="I79" s="74">
        <f t="shared" si="3"/>
        <v>360701.78899999999</v>
      </c>
      <c r="K79" s="74"/>
    </row>
    <row r="80" spans="1:11" ht="15">
      <c r="A80" s="106">
        <v>41640</v>
      </c>
      <c r="B80" s="74">
        <f t="shared" si="5"/>
        <v>4208</v>
      </c>
      <c r="C80" s="80">
        <v>0.14000000000000001</v>
      </c>
      <c r="D80" s="74">
        <f t="shared" si="4"/>
        <v>-2388</v>
      </c>
      <c r="F80" s="108">
        <v>1820</v>
      </c>
      <c r="I80" s="74">
        <f t="shared" si="3"/>
        <v>364909.78899999999</v>
      </c>
      <c r="K80" s="74"/>
    </row>
    <row r="81" spans="1:11" ht="15">
      <c r="A81" s="106">
        <v>41671</v>
      </c>
      <c r="B81" s="74">
        <f t="shared" si="5"/>
        <v>4257</v>
      </c>
      <c r="C81" s="80">
        <v>0.14000000000000001</v>
      </c>
      <c r="D81" s="74">
        <f t="shared" si="4"/>
        <v>-2437</v>
      </c>
      <c r="F81" s="108">
        <v>1820</v>
      </c>
      <c r="I81" s="74">
        <f t="shared" si="3"/>
        <v>369166.78899999999</v>
      </c>
      <c r="K81" s="74"/>
    </row>
    <row r="82" spans="1:11" ht="15">
      <c r="A82" s="106">
        <v>41699</v>
      </c>
      <c r="B82" s="74">
        <f t="shared" si="5"/>
        <v>4307</v>
      </c>
      <c r="C82" s="80">
        <v>0.14000000000000001</v>
      </c>
      <c r="D82" s="74">
        <f t="shared" si="4"/>
        <v>-2487</v>
      </c>
      <c r="F82" s="108">
        <v>1820</v>
      </c>
      <c r="I82" s="74">
        <f>+I81+B82-E82-19500-20000</f>
        <v>333973.78899999999</v>
      </c>
      <c r="K82" s="74"/>
    </row>
    <row r="83" spans="1:11" ht="15">
      <c r="A83" s="106">
        <v>41730</v>
      </c>
      <c r="B83" s="101">
        <f t="shared" si="5"/>
        <v>3896</v>
      </c>
      <c r="C83" s="80">
        <v>0.14000000000000001</v>
      </c>
      <c r="D83" s="74">
        <f t="shared" si="4"/>
        <v>-2076</v>
      </c>
      <c r="F83" s="108">
        <v>1820</v>
      </c>
      <c r="I83" s="74">
        <f t="shared" si="3"/>
        <v>337869.78899999999</v>
      </c>
      <c r="K83" s="74"/>
    </row>
    <row r="84" spans="1:11" ht="15">
      <c r="A84" s="106">
        <v>41760</v>
      </c>
      <c r="B84" s="101">
        <f t="shared" si="5"/>
        <v>3942</v>
      </c>
      <c r="C84" s="80">
        <v>0.14000000000000001</v>
      </c>
      <c r="D84" s="74">
        <f t="shared" si="4"/>
        <v>-2122</v>
      </c>
      <c r="F84" s="108">
        <v>1820</v>
      </c>
      <c r="I84" s="74">
        <f t="shared" si="3"/>
        <v>341811.78899999999</v>
      </c>
      <c r="K84" s="74"/>
    </row>
    <row r="85" spans="1:11" ht="15">
      <c r="A85" s="106">
        <v>41791</v>
      </c>
      <c r="B85" s="101">
        <f t="shared" si="5"/>
        <v>3988</v>
      </c>
      <c r="C85" s="80">
        <v>0.14000000000000001</v>
      </c>
      <c r="D85" s="74">
        <f t="shared" si="4"/>
        <v>-2168</v>
      </c>
      <c r="F85" s="108">
        <v>1820</v>
      </c>
      <c r="I85" s="74">
        <f t="shared" si="3"/>
        <v>345799.78899999999</v>
      </c>
      <c r="K85" s="74"/>
    </row>
    <row r="86" spans="1:11" ht="15">
      <c r="A86" s="106">
        <v>41821</v>
      </c>
      <c r="B86" s="101">
        <f t="shared" si="5"/>
        <v>4034</v>
      </c>
      <c r="C86" s="80">
        <v>0.14000000000000001</v>
      </c>
      <c r="D86" s="74">
        <f t="shared" si="4"/>
        <v>-2214</v>
      </c>
      <c r="F86" s="108">
        <v>1820</v>
      </c>
      <c r="I86" s="74">
        <f t="shared" si="3"/>
        <v>349833.78899999999</v>
      </c>
      <c r="K86" s="74"/>
    </row>
    <row r="87" spans="1:11" ht="15">
      <c r="A87" s="106">
        <v>41852</v>
      </c>
      <c r="B87" s="101">
        <f t="shared" si="5"/>
        <v>4081</v>
      </c>
      <c r="C87" s="80">
        <v>0.14000000000000001</v>
      </c>
      <c r="D87" s="74">
        <f t="shared" si="4"/>
        <v>-2261</v>
      </c>
      <c r="F87" s="108">
        <v>1820</v>
      </c>
      <c r="I87" s="74">
        <f t="shared" si="3"/>
        <v>353914.78899999999</v>
      </c>
      <c r="K87" s="74"/>
    </row>
    <row r="88" spans="1:11" ht="15">
      <c r="A88" s="106">
        <v>41883</v>
      </c>
      <c r="B88" s="101">
        <f t="shared" si="5"/>
        <v>4129</v>
      </c>
      <c r="C88" s="80">
        <v>0.14000000000000001</v>
      </c>
      <c r="D88" s="74">
        <f t="shared" si="4"/>
        <v>-2309</v>
      </c>
      <c r="F88" s="108">
        <v>1820</v>
      </c>
      <c r="I88" s="74">
        <f t="shared" ref="I88" si="6">+I87+B88-E88</f>
        <v>358043.78899999999</v>
      </c>
      <c r="K88" s="74"/>
    </row>
    <row r="89" spans="1:11" ht="15">
      <c r="A89" s="116" t="s">
        <v>74</v>
      </c>
      <c r="B89" s="101">
        <f>SUM(B5:B88)</f>
        <v>249047</v>
      </c>
      <c r="C89" s="101"/>
      <c r="D89" s="101">
        <f>SUM(D5:D88)</f>
        <v>797</v>
      </c>
      <c r="E89" s="101">
        <f>SUM(E5:E88)</f>
        <v>91504</v>
      </c>
      <c r="F89" s="100">
        <f>SUM(F5:F88)</f>
        <v>200200</v>
      </c>
      <c r="G89" s="100">
        <f>SUM(G5:G88)</f>
        <v>41860</v>
      </c>
      <c r="H89" s="101">
        <f>SUM(H5:H88)</f>
        <v>40000</v>
      </c>
      <c r="I89" s="101"/>
    </row>
    <row r="91" spans="1:11" ht="30">
      <c r="A91" s="113" t="s">
        <v>77</v>
      </c>
      <c r="B91" s="101">
        <v>200000</v>
      </c>
      <c r="E91" s="74">
        <f>+E89+F89+H89-G89</f>
        <v>289844</v>
      </c>
      <c r="F91" s="74">
        <f>+E91-B89</f>
        <v>40797</v>
      </c>
    </row>
    <row r="92" spans="1:11" ht="15">
      <c r="B92" s="101"/>
    </row>
    <row r="93" spans="1:11" ht="28.5">
      <c r="A93" s="112" t="s">
        <v>78</v>
      </c>
      <c r="B93" s="74">
        <f>+B89</f>
        <v>249047</v>
      </c>
    </row>
    <row r="94" spans="1:11">
      <c r="A94" s="97" t="s">
        <v>57</v>
      </c>
      <c r="B94" s="74">
        <f>+H89</f>
        <v>40000</v>
      </c>
    </row>
    <row r="95" spans="1:11" ht="30">
      <c r="A95" s="113" t="s">
        <v>79</v>
      </c>
      <c r="B95" s="101">
        <f>+B91+B93+B94</f>
        <v>489047</v>
      </c>
    </row>
    <row r="97" spans="1:8">
      <c r="A97" s="111" t="s">
        <v>73</v>
      </c>
      <c r="B97" s="74">
        <f>+E89</f>
        <v>91504</v>
      </c>
    </row>
    <row r="98" spans="1:8" ht="28.5">
      <c r="A98" s="112" t="s">
        <v>69</v>
      </c>
      <c r="B98" s="74">
        <f>+F89-G89</f>
        <v>158340</v>
      </c>
      <c r="C98" s="71">
        <f>+F89</f>
        <v>200200</v>
      </c>
      <c r="D98" s="71">
        <f>+G89</f>
        <v>41860</v>
      </c>
      <c r="E98" s="71">
        <f>+C98-D98</f>
        <v>158340</v>
      </c>
      <c r="H98" s="74"/>
    </row>
    <row r="99" spans="1:8">
      <c r="A99" s="112" t="s">
        <v>75</v>
      </c>
      <c r="B99" s="74">
        <v>19500</v>
      </c>
      <c r="H99" s="74"/>
    </row>
    <row r="100" spans="1:8">
      <c r="A100" s="112" t="s">
        <v>76</v>
      </c>
      <c r="B100" s="74">
        <v>20000</v>
      </c>
      <c r="H100" s="74"/>
    </row>
    <row r="101" spans="1:8">
      <c r="A101" s="112"/>
      <c r="B101" s="74"/>
      <c r="H101" s="74"/>
    </row>
    <row r="102" spans="1:8" ht="15">
      <c r="A102" s="113" t="s">
        <v>74</v>
      </c>
      <c r="B102" s="101">
        <f>SUM(B97:B101)</f>
        <v>289344</v>
      </c>
    </row>
    <row r="103" spans="1:8">
      <c r="A103" s="112"/>
      <c r="B103" s="74"/>
    </row>
    <row r="104" spans="1:8">
      <c r="A104" s="112"/>
      <c r="B104" s="74"/>
    </row>
    <row r="105" spans="1:8" ht="60">
      <c r="A105" s="113" t="s">
        <v>80</v>
      </c>
      <c r="B105" s="101">
        <f>+B95-B102</f>
        <v>199703</v>
      </c>
    </row>
    <row r="106" spans="1:8">
      <c r="A106" s="112"/>
      <c r="B106" s="74"/>
    </row>
    <row r="107" spans="1:8">
      <c r="A107" s="112"/>
      <c r="B107" s="74"/>
    </row>
    <row r="108" spans="1:8">
      <c r="A108" s="112"/>
      <c r="B108" s="74"/>
    </row>
    <row r="109" spans="1:8">
      <c r="A109" s="112"/>
      <c r="B109" s="74"/>
    </row>
    <row r="110" spans="1:8">
      <c r="A110" s="112"/>
      <c r="B110" s="74"/>
    </row>
    <row r="111" spans="1:8">
      <c r="A111" s="112"/>
      <c r="B111" s="74"/>
    </row>
    <row r="112" spans="1:8">
      <c r="A112" s="112"/>
      <c r="B112" s="74"/>
    </row>
    <row r="113" spans="1:8">
      <c r="A113" s="112"/>
      <c r="B113" s="74"/>
    </row>
    <row r="114" spans="1:8">
      <c r="A114" s="112"/>
      <c r="B114" s="74"/>
    </row>
    <row r="115" spans="1:8">
      <c r="A115" s="112"/>
      <c r="B115" s="74"/>
    </row>
    <row r="116" spans="1:8" ht="15">
      <c r="A116" s="113"/>
      <c r="B116" s="101"/>
    </row>
    <row r="117" spans="1:8">
      <c r="A117" s="112"/>
      <c r="B117" s="74"/>
    </row>
    <row r="118" spans="1:8">
      <c r="A118" s="112"/>
      <c r="B118" s="74"/>
    </row>
    <row r="120" spans="1:8" ht="15">
      <c r="A120" s="113"/>
      <c r="B120" s="101"/>
    </row>
    <row r="121" spans="1:8" ht="42.75">
      <c r="A121" s="114" t="s">
        <v>66</v>
      </c>
      <c r="B121" s="115">
        <v>67340</v>
      </c>
      <c r="C121" s="96">
        <v>10920</v>
      </c>
      <c r="D121" s="96" t="s">
        <v>64</v>
      </c>
      <c r="H121" s="74">
        <f>+B120-B121-B122</f>
        <v>-67340</v>
      </c>
    </row>
    <row r="122" spans="1:8" ht="28.5">
      <c r="A122" s="114" t="s">
        <v>67</v>
      </c>
      <c r="B122" s="115">
        <f>SUM(E71:E82)</f>
        <v>0</v>
      </c>
      <c r="C122" s="96">
        <v>56420</v>
      </c>
      <c r="D122" s="96" t="s">
        <v>65</v>
      </c>
    </row>
    <row r="123" spans="1:8">
      <c r="A123" s="112"/>
      <c r="B123" s="74"/>
      <c r="C123" s="96">
        <f>+C122+C121</f>
        <v>67340</v>
      </c>
    </row>
    <row r="124" spans="1:8" ht="114">
      <c r="A124" s="112" t="s">
        <v>68</v>
      </c>
      <c r="B124" s="74">
        <f>+B120-B121-B122</f>
        <v>-67340</v>
      </c>
      <c r="H124" s="74">
        <f>+B124</f>
        <v>-67340</v>
      </c>
    </row>
    <row r="125" spans="1:8">
      <c r="A125" s="112"/>
      <c r="B125" s="74"/>
    </row>
    <row r="126" spans="1:8">
      <c r="A126" s="112"/>
      <c r="B126" s="74"/>
    </row>
    <row r="127" spans="1:8">
      <c r="A127" s="112"/>
      <c r="B127" s="74"/>
      <c r="E127" s="74">
        <f>+B95-H127</f>
        <v>623727</v>
      </c>
      <c r="F127" s="74"/>
      <c r="G127" s="74"/>
      <c r="H127" s="74">
        <f>SUM(H98:H126)</f>
        <v>-134680</v>
      </c>
    </row>
    <row r="128" spans="1:8">
      <c r="A128" s="112"/>
      <c r="B128" s="74"/>
    </row>
    <row r="130" spans="1:8">
      <c r="B130" s="74"/>
      <c r="D130" s="74"/>
    </row>
    <row r="132" spans="1:8">
      <c r="A132" s="112"/>
      <c r="B132" s="74"/>
    </row>
    <row r="139" spans="1:8">
      <c r="C139" s="96">
        <v>0.7</v>
      </c>
      <c r="D139" s="96">
        <f>210*24</f>
        <v>5040</v>
      </c>
      <c r="E139" s="96">
        <f>+D139*C139</f>
        <v>3528</v>
      </c>
    </row>
    <row r="140" spans="1:8">
      <c r="C140" s="96">
        <v>0.8</v>
      </c>
      <c r="D140" s="96">
        <f t="shared" ref="D140:D143" si="7">210*24</f>
        <v>5040</v>
      </c>
      <c r="E140" s="96">
        <f t="shared" ref="E140:E143" si="8">+D140*C140</f>
        <v>4032</v>
      </c>
      <c r="H140" s="96">
        <f>+E139-E140</f>
        <v>-504</v>
      </c>
    </row>
    <row r="141" spans="1:8">
      <c r="C141" s="96">
        <v>0.85</v>
      </c>
      <c r="D141" s="96">
        <f t="shared" si="7"/>
        <v>5040</v>
      </c>
      <c r="E141" s="96">
        <f t="shared" si="8"/>
        <v>4284</v>
      </c>
      <c r="H141" s="96">
        <f>+E141-E139</f>
        <v>756</v>
      </c>
    </row>
    <row r="142" spans="1:8">
      <c r="C142" s="96">
        <v>0.9</v>
      </c>
      <c r="D142" s="96">
        <f t="shared" si="7"/>
        <v>5040</v>
      </c>
      <c r="E142" s="96">
        <f t="shared" si="8"/>
        <v>4536</v>
      </c>
      <c r="H142" s="96">
        <f>+E142-E139</f>
        <v>1008</v>
      </c>
    </row>
    <row r="143" spans="1:8">
      <c r="C143" s="96">
        <v>1</v>
      </c>
      <c r="D143" s="96">
        <f t="shared" si="7"/>
        <v>5040</v>
      </c>
      <c r="E143" s="96">
        <f t="shared" si="8"/>
        <v>5040</v>
      </c>
    </row>
    <row r="144" spans="1:8">
      <c r="E144" s="96">
        <f>+E143-E139</f>
        <v>1512</v>
      </c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44"/>
  <sheetViews>
    <sheetView workbookViewId="0">
      <selection activeCell="I29" sqref="I29"/>
    </sheetView>
  </sheetViews>
  <sheetFormatPr defaultRowHeight="14.25"/>
  <cols>
    <col min="1" max="1" width="14.5703125" style="97" customWidth="1"/>
    <col min="2" max="2" width="12" style="96" customWidth="1"/>
    <col min="3" max="3" width="10.85546875" style="96" customWidth="1"/>
    <col min="4" max="5" width="11.28515625" style="96" customWidth="1"/>
    <col min="6" max="6" width="11.7109375" style="96" customWidth="1"/>
    <col min="7" max="7" width="10.5703125" style="96" customWidth="1"/>
    <col min="8" max="8" width="9.7109375" style="96" customWidth="1"/>
    <col min="9" max="9" width="11.28515625" style="96" customWidth="1"/>
    <col min="10" max="10" width="10.42578125" style="96" customWidth="1"/>
    <col min="11" max="11" width="10.7109375" style="96" bestFit="1" customWidth="1"/>
    <col min="12" max="16384" width="9.140625" style="96"/>
  </cols>
  <sheetData>
    <row r="1" spans="1:11" ht="15">
      <c r="A1" s="119" t="s">
        <v>47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1">
      <c r="J2" s="97"/>
    </row>
    <row r="3" spans="1:11" ht="57">
      <c r="B3" s="96" t="s">
        <v>0</v>
      </c>
      <c r="D3" s="96" t="s">
        <v>18</v>
      </c>
      <c r="E3" s="107" t="s">
        <v>70</v>
      </c>
      <c r="F3" s="107" t="s">
        <v>71</v>
      </c>
      <c r="G3" s="96" t="s">
        <v>72</v>
      </c>
      <c r="H3" s="107" t="s">
        <v>81</v>
      </c>
      <c r="I3" s="96" t="s">
        <v>24</v>
      </c>
    </row>
    <row r="4" spans="1:11">
      <c r="B4" s="75"/>
      <c r="C4" s="75">
        <v>0.13</v>
      </c>
      <c r="I4" s="74">
        <v>200000</v>
      </c>
      <c r="K4" s="74"/>
    </row>
    <row r="5" spans="1:11" ht="15">
      <c r="A5" s="106">
        <v>39356</v>
      </c>
      <c r="B5" s="74">
        <f>ROUND(I4*C4/12,0)</f>
        <v>2167</v>
      </c>
      <c r="C5" s="75">
        <v>0.13</v>
      </c>
      <c r="D5" s="74">
        <f t="shared" ref="D5:D68" si="0">E5+F5-G5-B5</f>
        <v>1473</v>
      </c>
      <c r="E5" s="109">
        <v>3640</v>
      </c>
      <c r="F5" s="99"/>
      <c r="G5" s="99"/>
      <c r="I5" s="74">
        <f>I4-D5+G5</f>
        <v>198527</v>
      </c>
      <c r="K5" s="74"/>
    </row>
    <row r="6" spans="1:11" ht="15">
      <c r="A6" s="106">
        <v>39387</v>
      </c>
      <c r="B6" s="74">
        <f t="shared" ref="B6:B69" si="1">ROUND(I5*C5/12,0)</f>
        <v>2151</v>
      </c>
      <c r="C6" s="75">
        <v>0.13</v>
      </c>
      <c r="D6" s="74">
        <f t="shared" si="0"/>
        <v>1489</v>
      </c>
      <c r="E6" s="109">
        <v>3640</v>
      </c>
      <c r="F6" s="99"/>
      <c r="G6" s="99"/>
      <c r="I6" s="74">
        <f t="shared" ref="I6:I69" si="2">I5-D6+G6</f>
        <v>197038</v>
      </c>
      <c r="K6" s="74"/>
    </row>
    <row r="7" spans="1:11" ht="15">
      <c r="A7" s="106">
        <v>39417</v>
      </c>
      <c r="B7" s="74">
        <f t="shared" si="1"/>
        <v>2135</v>
      </c>
      <c r="C7" s="75">
        <v>0.13</v>
      </c>
      <c r="D7" s="74">
        <f t="shared" si="0"/>
        <v>1505</v>
      </c>
      <c r="E7" s="109">
        <v>3640</v>
      </c>
      <c r="F7" s="99"/>
      <c r="G7" s="99"/>
      <c r="I7" s="74">
        <f t="shared" si="2"/>
        <v>195533</v>
      </c>
      <c r="K7" s="74"/>
    </row>
    <row r="8" spans="1:11" ht="15">
      <c r="A8" s="106">
        <v>39448</v>
      </c>
      <c r="B8" s="74">
        <f t="shared" si="1"/>
        <v>2118</v>
      </c>
      <c r="C8" s="75">
        <v>0.13</v>
      </c>
      <c r="D8" s="74">
        <f t="shared" si="0"/>
        <v>1522</v>
      </c>
      <c r="E8" s="109">
        <v>3640</v>
      </c>
      <c r="F8" s="99"/>
      <c r="G8" s="99"/>
      <c r="I8" s="74">
        <f t="shared" si="2"/>
        <v>194011</v>
      </c>
      <c r="K8" s="74"/>
    </row>
    <row r="9" spans="1:11">
      <c r="A9" s="106">
        <v>39479</v>
      </c>
      <c r="B9" s="74">
        <f t="shared" si="1"/>
        <v>2102</v>
      </c>
      <c r="C9" s="75">
        <v>0.13</v>
      </c>
      <c r="D9" s="74">
        <f t="shared" si="0"/>
        <v>-2102</v>
      </c>
      <c r="E9" s="110">
        <v>0</v>
      </c>
      <c r="G9" s="99"/>
      <c r="I9" s="74">
        <f t="shared" si="2"/>
        <v>196113</v>
      </c>
      <c r="J9" s="74"/>
      <c r="K9" s="74"/>
    </row>
    <row r="10" spans="1:11">
      <c r="A10" s="106">
        <v>39508</v>
      </c>
      <c r="B10" s="74">
        <f t="shared" si="1"/>
        <v>2125</v>
      </c>
      <c r="C10" s="75">
        <v>0.13</v>
      </c>
      <c r="D10" s="74">
        <f t="shared" si="0"/>
        <v>-2125</v>
      </c>
      <c r="E10" s="96">
        <v>0</v>
      </c>
      <c r="G10" s="99"/>
      <c r="I10" s="74">
        <f t="shared" si="2"/>
        <v>198238</v>
      </c>
      <c r="J10" s="74"/>
      <c r="K10" s="74"/>
    </row>
    <row r="11" spans="1:11">
      <c r="A11" s="106">
        <v>39539</v>
      </c>
      <c r="B11" s="74">
        <f t="shared" si="1"/>
        <v>2148</v>
      </c>
      <c r="C11" s="75">
        <v>0.13</v>
      </c>
      <c r="D11" s="74">
        <f t="shared" si="0"/>
        <v>-2148</v>
      </c>
      <c r="E11" s="96">
        <v>0</v>
      </c>
      <c r="G11" s="99"/>
      <c r="I11" s="74">
        <f t="shared" si="2"/>
        <v>200386</v>
      </c>
      <c r="J11" s="74"/>
      <c r="K11" s="74"/>
    </row>
    <row r="12" spans="1:11">
      <c r="A12" s="106">
        <v>39569</v>
      </c>
      <c r="B12" s="74">
        <f t="shared" si="1"/>
        <v>2171</v>
      </c>
      <c r="C12" s="75">
        <v>0.13</v>
      </c>
      <c r="D12" s="74">
        <f t="shared" si="0"/>
        <v>-2171</v>
      </c>
      <c r="E12" s="96">
        <v>0</v>
      </c>
      <c r="I12" s="74">
        <f t="shared" si="2"/>
        <v>202557</v>
      </c>
      <c r="J12" s="74"/>
      <c r="K12" s="74"/>
    </row>
    <row r="13" spans="1:11">
      <c r="A13" s="106">
        <v>39600</v>
      </c>
      <c r="B13" s="74">
        <f t="shared" si="1"/>
        <v>2194</v>
      </c>
      <c r="C13" s="75">
        <v>0.13</v>
      </c>
      <c r="D13" s="74">
        <f t="shared" si="0"/>
        <v>-2194</v>
      </c>
      <c r="E13" s="96">
        <v>0</v>
      </c>
      <c r="I13" s="74">
        <f t="shared" si="2"/>
        <v>204751</v>
      </c>
      <c r="J13" s="74"/>
      <c r="K13" s="74"/>
    </row>
    <row r="14" spans="1:11">
      <c r="A14" s="106">
        <v>39630</v>
      </c>
      <c r="B14" s="74">
        <f t="shared" si="1"/>
        <v>2218</v>
      </c>
      <c r="C14" s="75">
        <v>0.13</v>
      </c>
      <c r="D14" s="74">
        <f t="shared" si="0"/>
        <v>-2218</v>
      </c>
      <c r="E14" s="96">
        <v>0</v>
      </c>
      <c r="I14" s="74">
        <f t="shared" si="2"/>
        <v>206969</v>
      </c>
      <c r="J14" s="74"/>
      <c r="K14" s="74"/>
    </row>
    <row r="15" spans="1:11">
      <c r="A15" s="106">
        <v>39661</v>
      </c>
      <c r="B15" s="74">
        <f t="shared" si="1"/>
        <v>2242</v>
      </c>
      <c r="C15" s="75">
        <v>0.13</v>
      </c>
      <c r="D15" s="74">
        <f t="shared" si="0"/>
        <v>-2242</v>
      </c>
      <c r="E15" s="96">
        <v>0</v>
      </c>
      <c r="I15" s="74">
        <f t="shared" si="2"/>
        <v>209211</v>
      </c>
      <c r="J15" s="74"/>
      <c r="K15" s="74"/>
    </row>
    <row r="16" spans="1:11">
      <c r="A16" s="106">
        <v>39692</v>
      </c>
      <c r="B16" s="74">
        <f t="shared" si="1"/>
        <v>2266</v>
      </c>
      <c r="C16" s="75">
        <v>0.13</v>
      </c>
      <c r="D16" s="74">
        <f t="shared" si="0"/>
        <v>-2266</v>
      </c>
      <c r="E16" s="96">
        <v>0</v>
      </c>
      <c r="I16" s="74">
        <f t="shared" si="2"/>
        <v>211477</v>
      </c>
      <c r="J16" s="74"/>
      <c r="K16" s="74"/>
    </row>
    <row r="17" spans="1:14">
      <c r="A17" s="106">
        <v>39722</v>
      </c>
      <c r="B17" s="74">
        <f t="shared" si="1"/>
        <v>2291</v>
      </c>
      <c r="C17" s="75">
        <v>0.13</v>
      </c>
      <c r="D17" s="74">
        <f t="shared" si="0"/>
        <v>1349</v>
      </c>
      <c r="E17" s="110"/>
      <c r="F17" s="110">
        <v>3640</v>
      </c>
      <c r="G17" s="110"/>
      <c r="I17" s="74">
        <f t="shared" si="2"/>
        <v>210128</v>
      </c>
      <c r="J17" s="74"/>
      <c r="K17" s="74"/>
    </row>
    <row r="18" spans="1:14">
      <c r="A18" s="106">
        <v>39753</v>
      </c>
      <c r="B18" s="74">
        <f t="shared" si="1"/>
        <v>2276</v>
      </c>
      <c r="C18" s="75">
        <v>0.13</v>
      </c>
      <c r="D18" s="74">
        <f t="shared" si="0"/>
        <v>1364</v>
      </c>
      <c r="E18" s="110"/>
      <c r="F18" s="110">
        <v>3640</v>
      </c>
      <c r="G18" s="110"/>
      <c r="I18" s="74">
        <f t="shared" si="2"/>
        <v>208764</v>
      </c>
      <c r="J18" s="74"/>
      <c r="K18" s="74"/>
    </row>
    <row r="19" spans="1:14">
      <c r="A19" s="106">
        <v>39783</v>
      </c>
      <c r="B19" s="74">
        <f t="shared" si="1"/>
        <v>2262</v>
      </c>
      <c r="C19" s="75">
        <v>0.13</v>
      </c>
      <c r="D19" s="74">
        <f t="shared" si="0"/>
        <v>1378</v>
      </c>
      <c r="E19" s="110"/>
      <c r="F19" s="110">
        <v>3640</v>
      </c>
      <c r="G19" s="110"/>
      <c r="I19" s="74">
        <f t="shared" si="2"/>
        <v>207386</v>
      </c>
      <c r="J19" s="74"/>
      <c r="K19" s="74"/>
    </row>
    <row r="20" spans="1:14">
      <c r="A20" s="106">
        <v>39814</v>
      </c>
      <c r="B20" s="74">
        <f t="shared" si="1"/>
        <v>2247</v>
      </c>
      <c r="C20" s="75">
        <v>0.13</v>
      </c>
      <c r="D20" s="74">
        <f t="shared" si="0"/>
        <v>1393</v>
      </c>
      <c r="E20" s="110"/>
      <c r="F20" s="110">
        <v>3640</v>
      </c>
      <c r="G20" s="110"/>
      <c r="I20" s="74">
        <f t="shared" si="2"/>
        <v>205993</v>
      </c>
      <c r="J20" s="74"/>
      <c r="K20" s="74"/>
    </row>
    <row r="21" spans="1:14" ht="15">
      <c r="A21" s="106">
        <v>39845</v>
      </c>
      <c r="B21" s="74">
        <f t="shared" si="1"/>
        <v>2232</v>
      </c>
      <c r="C21" s="75">
        <v>0.13</v>
      </c>
      <c r="D21" s="74">
        <f t="shared" si="0"/>
        <v>5048</v>
      </c>
      <c r="E21" s="108">
        <v>3640</v>
      </c>
      <c r="F21" s="110">
        <v>3640</v>
      </c>
      <c r="I21" s="74">
        <f t="shared" si="2"/>
        <v>200945</v>
      </c>
      <c r="J21" s="74"/>
      <c r="K21" s="74"/>
      <c r="N21" s="96">
        <v>2102</v>
      </c>
    </row>
    <row r="22" spans="1:14" ht="15">
      <c r="A22" s="70">
        <v>39873</v>
      </c>
      <c r="B22" s="71">
        <f t="shared" si="1"/>
        <v>2177</v>
      </c>
      <c r="C22" s="72">
        <v>0.13</v>
      </c>
      <c r="D22" s="71">
        <f t="shared" si="0"/>
        <v>5103</v>
      </c>
      <c r="E22" s="109">
        <v>3640</v>
      </c>
      <c r="F22" s="99">
        <v>3640</v>
      </c>
      <c r="G22" s="99"/>
      <c r="H22" s="99"/>
      <c r="I22" s="74">
        <f t="shared" si="2"/>
        <v>195842</v>
      </c>
      <c r="J22" s="74"/>
      <c r="K22" s="74"/>
      <c r="N22" s="96">
        <v>2375</v>
      </c>
    </row>
    <row r="23" spans="1:14" ht="15">
      <c r="A23" s="106">
        <v>39904</v>
      </c>
      <c r="B23" s="74">
        <f t="shared" si="1"/>
        <v>2122</v>
      </c>
      <c r="C23" s="80">
        <v>0.13500000000000001</v>
      </c>
      <c r="D23" s="74">
        <f t="shared" si="0"/>
        <v>5158</v>
      </c>
      <c r="E23" s="108">
        <v>3640</v>
      </c>
      <c r="F23" s="110">
        <v>3640</v>
      </c>
      <c r="I23" s="74">
        <f t="shared" si="2"/>
        <v>190684</v>
      </c>
      <c r="J23" s="74"/>
      <c r="K23" s="74"/>
      <c r="N23" s="96">
        <v>2452</v>
      </c>
    </row>
    <row r="24" spans="1:14" ht="15">
      <c r="A24" s="106">
        <v>39934</v>
      </c>
      <c r="B24" s="74">
        <f t="shared" si="1"/>
        <v>2145</v>
      </c>
      <c r="C24" s="80">
        <v>0.13500000000000001</v>
      </c>
      <c r="D24" s="74">
        <f t="shared" si="0"/>
        <v>5135</v>
      </c>
      <c r="E24" s="108">
        <v>3640</v>
      </c>
      <c r="F24" s="110">
        <v>3640</v>
      </c>
      <c r="I24" s="74">
        <f t="shared" si="2"/>
        <v>185549</v>
      </c>
      <c r="K24" s="74"/>
      <c r="N24" s="96">
        <v>2439</v>
      </c>
    </row>
    <row r="25" spans="1:14" ht="15">
      <c r="A25" s="106">
        <v>39965</v>
      </c>
      <c r="B25" s="74">
        <f t="shared" si="1"/>
        <v>2087</v>
      </c>
      <c r="C25" s="80">
        <v>0.13500000000000001</v>
      </c>
      <c r="D25" s="74">
        <f t="shared" si="0"/>
        <v>5193</v>
      </c>
      <c r="E25" s="108">
        <v>3640</v>
      </c>
      <c r="F25" s="110">
        <v>3640</v>
      </c>
      <c r="I25" s="74">
        <f t="shared" si="2"/>
        <v>180356</v>
      </c>
      <c r="K25" s="74"/>
      <c r="N25" s="96">
        <v>2425</v>
      </c>
    </row>
    <row r="26" spans="1:14">
      <c r="A26" s="106">
        <v>39995</v>
      </c>
      <c r="B26" s="74">
        <f t="shared" si="1"/>
        <v>2029</v>
      </c>
      <c r="C26" s="80">
        <v>0.13500000000000001</v>
      </c>
      <c r="D26" s="74">
        <f t="shared" si="0"/>
        <v>1611</v>
      </c>
      <c r="E26" s="96">
        <v>0</v>
      </c>
      <c r="F26" s="110">
        <v>3640</v>
      </c>
      <c r="I26" s="74">
        <f t="shared" si="2"/>
        <v>178745</v>
      </c>
      <c r="K26" s="74"/>
      <c r="N26" s="96">
        <v>2412</v>
      </c>
    </row>
    <row r="27" spans="1:14">
      <c r="A27" s="106">
        <v>40026</v>
      </c>
      <c r="B27" s="74">
        <f t="shared" si="1"/>
        <v>2011</v>
      </c>
      <c r="C27" s="80">
        <v>0.13500000000000001</v>
      </c>
      <c r="D27" s="74">
        <f t="shared" si="0"/>
        <v>1629</v>
      </c>
      <c r="E27" s="96">
        <v>0</v>
      </c>
      <c r="F27" s="110">
        <v>3640</v>
      </c>
      <c r="I27" s="74">
        <f t="shared" si="2"/>
        <v>177116</v>
      </c>
      <c r="K27" s="74"/>
      <c r="N27" s="96">
        <v>2439</v>
      </c>
    </row>
    <row r="28" spans="1:14" ht="15">
      <c r="A28" s="106">
        <v>40057</v>
      </c>
      <c r="B28" s="74">
        <f t="shared" si="1"/>
        <v>1993</v>
      </c>
      <c r="C28" s="80">
        <v>0.13500000000000001</v>
      </c>
      <c r="D28" s="74">
        <f t="shared" si="0"/>
        <v>2583</v>
      </c>
      <c r="E28" s="108">
        <v>936</v>
      </c>
      <c r="F28" s="110">
        <v>3640</v>
      </c>
      <c r="I28" s="74">
        <f t="shared" si="2"/>
        <v>174533</v>
      </c>
      <c r="K28" s="74"/>
      <c r="N28" s="96">
        <v>2466</v>
      </c>
    </row>
    <row r="29" spans="1:14" ht="15">
      <c r="A29" s="106">
        <v>40087</v>
      </c>
      <c r="B29" s="74">
        <f t="shared" si="1"/>
        <v>1963</v>
      </c>
      <c r="C29" s="80">
        <v>0.13500000000000001</v>
      </c>
      <c r="D29" s="74">
        <f t="shared" si="0"/>
        <v>1677</v>
      </c>
      <c r="E29" s="96">
        <v>0</v>
      </c>
      <c r="F29" s="110">
        <v>3640</v>
      </c>
      <c r="I29" s="74">
        <f t="shared" si="2"/>
        <v>172856</v>
      </c>
      <c r="J29" s="108" t="s">
        <v>48</v>
      </c>
      <c r="K29" s="74"/>
      <c r="N29" s="96">
        <v>2484</v>
      </c>
    </row>
    <row r="30" spans="1:14">
      <c r="A30" s="106">
        <v>40118</v>
      </c>
      <c r="B30" s="74">
        <f t="shared" si="1"/>
        <v>1945</v>
      </c>
      <c r="C30" s="80">
        <v>0.13500000000000001</v>
      </c>
      <c r="D30" s="74">
        <f t="shared" si="0"/>
        <v>1695</v>
      </c>
      <c r="E30" s="96">
        <v>0</v>
      </c>
      <c r="F30" s="110">
        <v>3640</v>
      </c>
      <c r="I30" s="74">
        <f t="shared" si="2"/>
        <v>171161</v>
      </c>
      <c r="K30" s="74"/>
      <c r="N30" s="96">
        <v>2512</v>
      </c>
    </row>
    <row r="31" spans="1:14">
      <c r="A31" s="106">
        <v>40148</v>
      </c>
      <c r="B31" s="74">
        <f t="shared" si="1"/>
        <v>1926</v>
      </c>
      <c r="C31" s="80">
        <v>0.13500000000000001</v>
      </c>
      <c r="D31" s="74">
        <f t="shared" si="0"/>
        <v>1714</v>
      </c>
      <c r="E31" s="96">
        <v>0</v>
      </c>
      <c r="F31" s="110">
        <v>3640</v>
      </c>
      <c r="I31" s="74">
        <f t="shared" si="2"/>
        <v>169447</v>
      </c>
      <c r="K31" s="74"/>
      <c r="N31" s="96">
        <v>2540</v>
      </c>
    </row>
    <row r="32" spans="1:14">
      <c r="A32" s="106">
        <v>40179</v>
      </c>
      <c r="B32" s="74">
        <f t="shared" si="1"/>
        <v>1906</v>
      </c>
      <c r="C32" s="80">
        <v>0.13500000000000001</v>
      </c>
      <c r="D32" s="74">
        <f t="shared" si="0"/>
        <v>1734</v>
      </c>
      <c r="E32" s="96">
        <v>0</v>
      </c>
      <c r="F32" s="110">
        <v>3640</v>
      </c>
      <c r="I32" s="74">
        <f t="shared" si="2"/>
        <v>167713</v>
      </c>
      <c r="K32" s="74"/>
      <c r="N32" s="96">
        <v>2568</v>
      </c>
    </row>
    <row r="33" spans="1:14">
      <c r="A33" s="106">
        <v>40210</v>
      </c>
      <c r="B33" s="74">
        <f t="shared" si="1"/>
        <v>1887</v>
      </c>
      <c r="C33" s="80">
        <v>0.13500000000000001</v>
      </c>
      <c r="D33" s="74">
        <f t="shared" si="0"/>
        <v>1753</v>
      </c>
      <c r="E33" s="96">
        <v>0</v>
      </c>
      <c r="F33" s="110">
        <v>3640</v>
      </c>
      <c r="I33" s="74">
        <f t="shared" si="2"/>
        <v>165960</v>
      </c>
      <c r="K33" s="74"/>
      <c r="N33" s="96">
        <v>2597</v>
      </c>
    </row>
    <row r="34" spans="1:14">
      <c r="A34" s="70">
        <v>40238</v>
      </c>
      <c r="B34" s="71">
        <f t="shared" si="1"/>
        <v>1867</v>
      </c>
      <c r="C34" s="79">
        <v>0.13500000000000001</v>
      </c>
      <c r="D34" s="71">
        <f t="shared" si="0"/>
        <v>1773</v>
      </c>
      <c r="E34" s="99">
        <v>0</v>
      </c>
      <c r="F34" s="99">
        <v>3640</v>
      </c>
      <c r="G34" s="99"/>
      <c r="H34" s="99"/>
      <c r="I34" s="74">
        <f t="shared" si="2"/>
        <v>164187</v>
      </c>
      <c r="K34" s="74"/>
      <c r="N34" s="96">
        <v>2626</v>
      </c>
    </row>
    <row r="35" spans="1:14">
      <c r="A35" s="106">
        <v>40269</v>
      </c>
      <c r="B35" s="74">
        <f t="shared" si="1"/>
        <v>1847</v>
      </c>
      <c r="C35" s="80">
        <v>0.13500000000000001</v>
      </c>
      <c r="D35" s="74">
        <f t="shared" si="0"/>
        <v>1793</v>
      </c>
      <c r="E35" s="96">
        <v>0</v>
      </c>
      <c r="F35" s="110">
        <v>3640</v>
      </c>
      <c r="I35" s="74">
        <f t="shared" si="2"/>
        <v>162394</v>
      </c>
      <c r="K35" s="74"/>
      <c r="N35" s="96">
        <v>2656</v>
      </c>
    </row>
    <row r="36" spans="1:14">
      <c r="A36" s="106">
        <v>40299</v>
      </c>
      <c r="B36" s="74">
        <f t="shared" si="1"/>
        <v>1827</v>
      </c>
      <c r="C36" s="80">
        <v>0.13500000000000001</v>
      </c>
      <c r="D36" s="74">
        <f t="shared" si="0"/>
        <v>1813</v>
      </c>
      <c r="E36" s="96">
        <v>0</v>
      </c>
      <c r="F36" s="110">
        <v>3640</v>
      </c>
      <c r="I36" s="74">
        <f t="shared" si="2"/>
        <v>160581</v>
      </c>
      <c r="K36" s="74"/>
      <c r="N36" s="96">
        <v>2686</v>
      </c>
    </row>
    <row r="37" spans="1:14">
      <c r="A37" s="106">
        <v>40330</v>
      </c>
      <c r="B37" s="74">
        <f t="shared" si="1"/>
        <v>1807</v>
      </c>
      <c r="C37" s="80">
        <v>0.13500000000000001</v>
      </c>
      <c r="D37" s="74">
        <f t="shared" si="0"/>
        <v>1833</v>
      </c>
      <c r="E37" s="96">
        <v>0</v>
      </c>
      <c r="F37" s="110">
        <v>3640</v>
      </c>
      <c r="I37" s="74">
        <f t="shared" si="2"/>
        <v>158748</v>
      </c>
      <c r="K37" s="74"/>
      <c r="N37" s="96">
        <v>2716</v>
      </c>
    </row>
    <row r="38" spans="1:14">
      <c r="A38" s="106">
        <v>40360</v>
      </c>
      <c r="B38" s="74">
        <f t="shared" si="1"/>
        <v>1786</v>
      </c>
      <c r="C38" s="80">
        <v>0.13500000000000001</v>
      </c>
      <c r="D38" s="74">
        <f t="shared" si="0"/>
        <v>1854</v>
      </c>
      <c r="E38" s="96">
        <v>0</v>
      </c>
      <c r="F38" s="110">
        <v>3640</v>
      </c>
      <c r="I38" s="74">
        <f t="shared" si="2"/>
        <v>156894</v>
      </c>
      <c r="K38" s="74"/>
      <c r="N38" s="96">
        <v>2747</v>
      </c>
    </row>
    <row r="39" spans="1:14">
      <c r="A39" s="106">
        <v>40391</v>
      </c>
      <c r="B39" s="74">
        <f t="shared" si="1"/>
        <v>1765</v>
      </c>
      <c r="C39" s="80">
        <v>0.13500000000000001</v>
      </c>
      <c r="D39" s="74">
        <f t="shared" si="0"/>
        <v>1875</v>
      </c>
      <c r="E39" s="96">
        <v>0</v>
      </c>
      <c r="F39" s="110">
        <v>3640</v>
      </c>
      <c r="I39" s="74">
        <f t="shared" si="2"/>
        <v>155019</v>
      </c>
      <c r="K39" s="74"/>
      <c r="N39" s="96">
        <v>2778</v>
      </c>
    </row>
    <row r="40" spans="1:14" ht="15">
      <c r="A40" s="106">
        <v>40422</v>
      </c>
      <c r="B40" s="74">
        <f t="shared" si="1"/>
        <v>1744</v>
      </c>
      <c r="C40" s="80">
        <v>0.13500000000000001</v>
      </c>
      <c r="D40" s="74">
        <f t="shared" si="0"/>
        <v>3191</v>
      </c>
      <c r="E40" s="108">
        <v>1295</v>
      </c>
      <c r="F40" s="110">
        <v>3640</v>
      </c>
      <c r="I40" s="74">
        <f t="shared" si="2"/>
        <v>151828</v>
      </c>
      <c r="K40" s="74"/>
      <c r="N40" s="96">
        <v>2809</v>
      </c>
    </row>
    <row r="41" spans="1:14" ht="15">
      <c r="A41" s="106">
        <v>40452</v>
      </c>
      <c r="B41" s="74">
        <f t="shared" si="1"/>
        <v>1708</v>
      </c>
      <c r="C41" s="80">
        <v>0.13500000000000001</v>
      </c>
      <c r="D41" s="74">
        <f t="shared" si="0"/>
        <v>5572</v>
      </c>
      <c r="E41" s="108">
        <v>3640</v>
      </c>
      <c r="F41" s="110">
        <v>3640</v>
      </c>
      <c r="I41" s="74">
        <f t="shared" si="2"/>
        <v>146256</v>
      </c>
      <c r="K41" s="74"/>
      <c r="N41" s="96">
        <v>2826</v>
      </c>
    </row>
    <row r="42" spans="1:14" ht="15">
      <c r="A42" s="106">
        <v>40483</v>
      </c>
      <c r="B42" s="74">
        <f t="shared" si="1"/>
        <v>1645</v>
      </c>
      <c r="C42" s="80">
        <v>0.13500000000000001</v>
      </c>
      <c r="D42" s="74">
        <f t="shared" si="0"/>
        <v>5635</v>
      </c>
      <c r="E42" s="108">
        <v>3640</v>
      </c>
      <c r="F42" s="110">
        <v>3640</v>
      </c>
      <c r="H42" s="96">
        <v>10000</v>
      </c>
      <c r="I42" s="74">
        <f t="shared" si="2"/>
        <v>140621</v>
      </c>
      <c r="J42" s="74"/>
      <c r="K42" s="74"/>
    </row>
    <row r="43" spans="1:14" ht="15">
      <c r="A43" s="106">
        <v>40513</v>
      </c>
      <c r="B43" s="74">
        <f t="shared" si="1"/>
        <v>1582</v>
      </c>
      <c r="C43" s="80">
        <v>0.13500000000000001</v>
      </c>
      <c r="D43" s="74">
        <f t="shared" si="0"/>
        <v>5698</v>
      </c>
      <c r="E43" s="108">
        <v>3640</v>
      </c>
      <c r="F43" s="110">
        <v>3640</v>
      </c>
      <c r="I43" s="74">
        <f t="shared" si="2"/>
        <v>134923</v>
      </c>
      <c r="K43" s="74"/>
    </row>
    <row r="44" spans="1:14" ht="15">
      <c r="A44" s="106">
        <v>40544</v>
      </c>
      <c r="B44" s="74">
        <f t="shared" si="1"/>
        <v>1518</v>
      </c>
      <c r="C44" s="80">
        <v>0.13500000000000001</v>
      </c>
      <c r="D44" s="74">
        <f t="shared" si="0"/>
        <v>2122</v>
      </c>
      <c r="E44" s="108">
        <v>3640</v>
      </c>
      <c r="F44" s="96">
        <v>3640</v>
      </c>
      <c r="G44" s="96">
        <v>3640</v>
      </c>
      <c r="I44" s="74">
        <f t="shared" si="2"/>
        <v>136441</v>
      </c>
      <c r="K44" s="74"/>
    </row>
    <row r="45" spans="1:14" ht="15">
      <c r="A45" s="106">
        <v>40575</v>
      </c>
      <c r="B45" s="74">
        <f t="shared" si="1"/>
        <v>1535</v>
      </c>
      <c r="C45" s="80">
        <v>0.13500000000000001</v>
      </c>
      <c r="D45" s="74">
        <f t="shared" si="0"/>
        <v>2105</v>
      </c>
      <c r="E45" s="108">
        <v>3640</v>
      </c>
      <c r="F45" s="110">
        <v>3640</v>
      </c>
      <c r="G45" s="96">
        <v>3640</v>
      </c>
      <c r="I45" s="74">
        <f t="shared" si="2"/>
        <v>137976</v>
      </c>
      <c r="K45" s="74"/>
    </row>
    <row r="46" spans="1:14" ht="15">
      <c r="A46" s="70">
        <v>40603</v>
      </c>
      <c r="B46" s="71">
        <f t="shared" si="1"/>
        <v>1552</v>
      </c>
      <c r="C46" s="79">
        <v>0.13500000000000001</v>
      </c>
      <c r="D46" s="71">
        <f t="shared" si="0"/>
        <v>2088</v>
      </c>
      <c r="E46" s="109">
        <v>3640</v>
      </c>
      <c r="F46" s="99">
        <v>3640</v>
      </c>
      <c r="G46" s="109">
        <v>3640</v>
      </c>
      <c r="H46" s="99"/>
      <c r="I46" s="74">
        <f t="shared" si="2"/>
        <v>139528</v>
      </c>
      <c r="K46" s="74"/>
    </row>
    <row r="47" spans="1:14" ht="15">
      <c r="A47" s="106">
        <v>40634</v>
      </c>
      <c r="B47" s="74">
        <f t="shared" si="1"/>
        <v>1570</v>
      </c>
      <c r="C47" s="80">
        <v>0.13500000000000001</v>
      </c>
      <c r="D47" s="74">
        <f t="shared" si="0"/>
        <v>2070</v>
      </c>
      <c r="E47" s="108">
        <v>3640</v>
      </c>
      <c r="F47" s="99">
        <v>3640</v>
      </c>
      <c r="G47" s="108">
        <v>3640</v>
      </c>
      <c r="I47" s="74">
        <f t="shared" si="2"/>
        <v>141098</v>
      </c>
      <c r="K47" s="74"/>
    </row>
    <row r="48" spans="1:14" ht="15">
      <c r="A48" s="106">
        <v>40664</v>
      </c>
      <c r="B48" s="74">
        <f t="shared" si="1"/>
        <v>1587</v>
      </c>
      <c r="C48" s="80">
        <v>0.13500000000000001</v>
      </c>
      <c r="D48" s="74">
        <f t="shared" si="0"/>
        <v>2053</v>
      </c>
      <c r="E48" s="108">
        <v>3640</v>
      </c>
      <c r="F48" s="99">
        <v>3640</v>
      </c>
      <c r="G48" s="108">
        <v>3640</v>
      </c>
      <c r="I48" s="74">
        <f t="shared" si="2"/>
        <v>142685</v>
      </c>
      <c r="K48" s="74"/>
    </row>
    <row r="49" spans="1:11" ht="15">
      <c r="A49" s="106">
        <v>40695</v>
      </c>
      <c r="B49" s="74">
        <f t="shared" si="1"/>
        <v>1605</v>
      </c>
      <c r="C49" s="80">
        <v>0.13500000000000001</v>
      </c>
      <c r="D49" s="74">
        <f t="shared" si="0"/>
        <v>2035</v>
      </c>
      <c r="E49" s="108">
        <v>3640</v>
      </c>
      <c r="F49" s="99">
        <v>3640</v>
      </c>
      <c r="G49" s="108">
        <v>3640</v>
      </c>
      <c r="I49" s="74">
        <f t="shared" si="2"/>
        <v>144290</v>
      </c>
      <c r="K49" s="74"/>
    </row>
    <row r="50" spans="1:11" ht="15">
      <c r="A50" s="106">
        <v>40725</v>
      </c>
      <c r="B50" s="74">
        <f t="shared" si="1"/>
        <v>1623</v>
      </c>
      <c r="C50" s="80">
        <v>0.13500000000000001</v>
      </c>
      <c r="D50" s="74">
        <f t="shared" si="0"/>
        <v>2017</v>
      </c>
      <c r="E50" s="108">
        <v>3640</v>
      </c>
      <c r="F50" s="99">
        <v>3640</v>
      </c>
      <c r="G50" s="108">
        <v>3640</v>
      </c>
      <c r="I50" s="74">
        <f t="shared" si="2"/>
        <v>145913</v>
      </c>
      <c r="K50" s="74"/>
    </row>
    <row r="51" spans="1:11" ht="15">
      <c r="A51" s="106">
        <v>40756</v>
      </c>
      <c r="B51" s="74">
        <f t="shared" si="1"/>
        <v>1642</v>
      </c>
      <c r="C51" s="80">
        <v>0.13500000000000001</v>
      </c>
      <c r="D51" s="74">
        <f t="shared" si="0"/>
        <v>1998</v>
      </c>
      <c r="E51" s="108">
        <v>3640</v>
      </c>
      <c r="F51" s="99">
        <v>3640</v>
      </c>
      <c r="G51" s="108">
        <v>3640</v>
      </c>
      <c r="I51" s="74">
        <f t="shared" si="2"/>
        <v>147555</v>
      </c>
      <c r="K51" s="74"/>
    </row>
    <row r="52" spans="1:11" ht="15">
      <c r="A52" s="106">
        <v>40787</v>
      </c>
      <c r="B52" s="74">
        <f t="shared" si="1"/>
        <v>1660</v>
      </c>
      <c r="C52" s="80">
        <v>0.13500000000000001</v>
      </c>
      <c r="D52" s="74">
        <f t="shared" si="0"/>
        <v>1980</v>
      </c>
      <c r="E52" s="108">
        <v>3640</v>
      </c>
      <c r="F52" s="99">
        <v>3640</v>
      </c>
      <c r="G52" s="108">
        <v>3640</v>
      </c>
      <c r="I52" s="74">
        <f t="shared" si="2"/>
        <v>149215</v>
      </c>
      <c r="K52" s="74"/>
    </row>
    <row r="53" spans="1:11" ht="15">
      <c r="A53" s="106">
        <v>40817</v>
      </c>
      <c r="B53" s="74">
        <f t="shared" si="1"/>
        <v>1679</v>
      </c>
      <c r="C53" s="80">
        <v>0.13500000000000001</v>
      </c>
      <c r="D53" s="74">
        <f t="shared" si="0"/>
        <v>1961</v>
      </c>
      <c r="E53" s="108">
        <v>3640</v>
      </c>
      <c r="F53" s="99">
        <v>3640</v>
      </c>
      <c r="G53" s="108">
        <v>3640</v>
      </c>
      <c r="I53" s="74">
        <f t="shared" si="2"/>
        <v>150894</v>
      </c>
      <c r="K53" s="74"/>
    </row>
    <row r="54" spans="1:11" ht="15">
      <c r="A54" s="106">
        <v>40848</v>
      </c>
      <c r="B54" s="74">
        <f t="shared" si="1"/>
        <v>1698</v>
      </c>
      <c r="C54" s="80">
        <v>0.13500000000000001</v>
      </c>
      <c r="D54" s="74">
        <f t="shared" si="0"/>
        <v>1942</v>
      </c>
      <c r="E54" s="108">
        <v>3640</v>
      </c>
      <c r="F54" s="99">
        <v>3640</v>
      </c>
      <c r="G54" s="108">
        <v>3640</v>
      </c>
      <c r="H54" s="96">
        <v>10000</v>
      </c>
      <c r="I54" s="74">
        <f t="shared" si="2"/>
        <v>152592</v>
      </c>
      <c r="K54" s="74"/>
    </row>
    <row r="55" spans="1:11" ht="15">
      <c r="A55" s="106">
        <v>40878</v>
      </c>
      <c r="B55" s="74">
        <f t="shared" si="1"/>
        <v>1717</v>
      </c>
      <c r="C55" s="80">
        <v>0.13500000000000001</v>
      </c>
      <c r="D55" s="74">
        <f t="shared" si="0"/>
        <v>1933</v>
      </c>
      <c r="E55" s="108">
        <v>3650</v>
      </c>
      <c r="F55" s="96">
        <v>1820</v>
      </c>
      <c r="G55" s="108">
        <v>1820</v>
      </c>
      <c r="I55" s="74">
        <f t="shared" si="2"/>
        <v>152479</v>
      </c>
      <c r="J55" s="74"/>
      <c r="K55" s="74"/>
    </row>
    <row r="56" spans="1:11">
      <c r="A56" s="106">
        <v>40909</v>
      </c>
      <c r="B56" s="74">
        <f t="shared" si="1"/>
        <v>1715</v>
      </c>
      <c r="C56" s="80">
        <v>0.13500000000000001</v>
      </c>
      <c r="D56" s="74">
        <f t="shared" si="0"/>
        <v>105</v>
      </c>
      <c r="E56" s="96">
        <v>0</v>
      </c>
      <c r="F56" s="96">
        <v>1820</v>
      </c>
      <c r="I56" s="74">
        <f t="shared" si="2"/>
        <v>152374</v>
      </c>
      <c r="K56" s="74"/>
    </row>
    <row r="57" spans="1:11">
      <c r="A57" s="106">
        <v>40940</v>
      </c>
      <c r="B57" s="74">
        <f t="shared" si="1"/>
        <v>1714</v>
      </c>
      <c r="C57" s="80">
        <v>0.13500000000000001</v>
      </c>
      <c r="D57" s="74">
        <f t="shared" si="0"/>
        <v>106</v>
      </c>
      <c r="E57" s="96">
        <v>0</v>
      </c>
      <c r="F57" s="96">
        <v>1820</v>
      </c>
      <c r="I57" s="74">
        <f t="shared" si="2"/>
        <v>152268</v>
      </c>
      <c r="K57" s="74"/>
    </row>
    <row r="58" spans="1:11" ht="15">
      <c r="A58" s="70">
        <v>40969</v>
      </c>
      <c r="B58" s="71">
        <f t="shared" si="1"/>
        <v>1713</v>
      </c>
      <c r="C58" s="79">
        <v>0.13500000000000001</v>
      </c>
      <c r="D58" s="71">
        <f t="shared" si="0"/>
        <v>107</v>
      </c>
      <c r="E58" s="99">
        <v>0</v>
      </c>
      <c r="F58" s="109">
        <v>1820</v>
      </c>
      <c r="G58" s="99"/>
      <c r="H58" s="99"/>
      <c r="I58" s="74">
        <f t="shared" si="2"/>
        <v>152161</v>
      </c>
      <c r="K58" s="74"/>
    </row>
    <row r="59" spans="1:11" ht="15">
      <c r="A59" s="106">
        <v>41000</v>
      </c>
      <c r="B59" s="74">
        <f t="shared" si="1"/>
        <v>1712</v>
      </c>
      <c r="C59" s="80">
        <v>0.13500000000000001</v>
      </c>
      <c r="D59" s="74">
        <f t="shared" si="0"/>
        <v>108</v>
      </c>
      <c r="E59" s="96">
        <v>0</v>
      </c>
      <c r="F59" s="108">
        <v>1820</v>
      </c>
      <c r="I59" s="74">
        <f t="shared" si="2"/>
        <v>152053</v>
      </c>
      <c r="K59" s="74"/>
    </row>
    <row r="60" spans="1:11" ht="15">
      <c r="A60" s="106">
        <v>41030</v>
      </c>
      <c r="B60" s="74">
        <f t="shared" si="1"/>
        <v>1711</v>
      </c>
      <c r="C60" s="80">
        <v>0.13500000000000001</v>
      </c>
      <c r="D60" s="74">
        <f t="shared" si="0"/>
        <v>109</v>
      </c>
      <c r="E60" s="96">
        <v>0</v>
      </c>
      <c r="F60" s="108">
        <v>1820</v>
      </c>
      <c r="I60" s="74">
        <f t="shared" si="2"/>
        <v>151944</v>
      </c>
      <c r="K60" s="74"/>
    </row>
    <row r="61" spans="1:11" ht="15">
      <c r="A61" s="106">
        <v>41061</v>
      </c>
      <c r="B61" s="74">
        <f t="shared" si="1"/>
        <v>1709</v>
      </c>
      <c r="C61" s="80">
        <v>0.13500000000000001</v>
      </c>
      <c r="D61" s="74">
        <f t="shared" si="0"/>
        <v>111</v>
      </c>
      <c r="E61" s="96">
        <v>0</v>
      </c>
      <c r="F61" s="108">
        <v>1820</v>
      </c>
      <c r="I61" s="74">
        <f t="shared" si="2"/>
        <v>151833</v>
      </c>
      <c r="K61" s="74"/>
    </row>
    <row r="62" spans="1:11" ht="15">
      <c r="A62" s="106">
        <v>41091</v>
      </c>
      <c r="B62" s="74">
        <f t="shared" si="1"/>
        <v>1708</v>
      </c>
      <c r="C62" s="80">
        <v>0.13500000000000001</v>
      </c>
      <c r="D62" s="74">
        <f t="shared" si="0"/>
        <v>112</v>
      </c>
      <c r="E62" s="96">
        <v>0</v>
      </c>
      <c r="F62" s="108">
        <v>1820</v>
      </c>
      <c r="I62" s="74">
        <f t="shared" si="2"/>
        <v>151721</v>
      </c>
      <c r="K62" s="74"/>
    </row>
    <row r="63" spans="1:11" ht="15">
      <c r="A63" s="106">
        <v>41122</v>
      </c>
      <c r="B63" s="74">
        <f t="shared" si="1"/>
        <v>1707</v>
      </c>
      <c r="C63" s="80">
        <v>0.13500000000000001</v>
      </c>
      <c r="D63" s="74">
        <f t="shared" si="0"/>
        <v>113</v>
      </c>
      <c r="E63" s="96">
        <v>0</v>
      </c>
      <c r="F63" s="108">
        <v>1820</v>
      </c>
      <c r="I63" s="74">
        <f t="shared" si="2"/>
        <v>151608</v>
      </c>
      <c r="K63" s="74"/>
    </row>
    <row r="64" spans="1:11" ht="15">
      <c r="A64" s="106">
        <v>41153</v>
      </c>
      <c r="B64" s="74">
        <f t="shared" si="1"/>
        <v>1706</v>
      </c>
      <c r="C64" s="80">
        <v>0.13500000000000001</v>
      </c>
      <c r="D64" s="74">
        <f t="shared" si="0"/>
        <v>2017</v>
      </c>
      <c r="E64" s="96">
        <v>1903</v>
      </c>
      <c r="F64" s="108">
        <v>1820</v>
      </c>
      <c r="I64" s="74">
        <f t="shared" si="2"/>
        <v>149591</v>
      </c>
      <c r="J64" s="96" t="s">
        <v>48</v>
      </c>
      <c r="K64" s="74"/>
    </row>
    <row r="65" spans="1:11" ht="15">
      <c r="A65" s="106">
        <v>41183</v>
      </c>
      <c r="B65" s="74">
        <f t="shared" si="1"/>
        <v>1683</v>
      </c>
      <c r="C65" s="80">
        <v>0.13500000000000001</v>
      </c>
      <c r="D65" s="74">
        <f t="shared" si="0"/>
        <v>137</v>
      </c>
      <c r="E65" s="96">
        <v>0</v>
      </c>
      <c r="F65" s="108">
        <v>1820</v>
      </c>
      <c r="H65" s="96">
        <v>10000</v>
      </c>
      <c r="I65" s="74">
        <f t="shared" si="2"/>
        <v>149454</v>
      </c>
      <c r="K65" s="74"/>
    </row>
    <row r="66" spans="1:11" ht="15">
      <c r="A66" s="106">
        <v>41214</v>
      </c>
      <c r="B66" s="74">
        <f t="shared" si="1"/>
        <v>1681</v>
      </c>
      <c r="C66" s="80">
        <v>0.13500000000000001</v>
      </c>
      <c r="D66" s="74">
        <f t="shared" si="0"/>
        <v>139</v>
      </c>
      <c r="E66" s="96">
        <v>0</v>
      </c>
      <c r="F66" s="108">
        <v>1820</v>
      </c>
      <c r="I66" s="74">
        <f t="shared" si="2"/>
        <v>149315</v>
      </c>
      <c r="K66" s="74"/>
    </row>
    <row r="67" spans="1:11" ht="15">
      <c r="A67" s="106">
        <v>41244</v>
      </c>
      <c r="B67" s="74">
        <f t="shared" si="1"/>
        <v>1680</v>
      </c>
      <c r="C67" s="80">
        <v>0.13500000000000001</v>
      </c>
      <c r="D67" s="74">
        <f t="shared" si="0"/>
        <v>140</v>
      </c>
      <c r="F67" s="108">
        <v>1820</v>
      </c>
      <c r="I67" s="74">
        <f t="shared" si="2"/>
        <v>149175</v>
      </c>
      <c r="K67" s="74"/>
    </row>
    <row r="68" spans="1:11" ht="15">
      <c r="A68" s="106">
        <v>41275</v>
      </c>
      <c r="B68" s="74">
        <f t="shared" si="1"/>
        <v>1678</v>
      </c>
      <c r="C68" s="80">
        <v>0.13500000000000001</v>
      </c>
      <c r="D68" s="74">
        <f t="shared" si="0"/>
        <v>142</v>
      </c>
      <c r="E68" s="96">
        <v>0</v>
      </c>
      <c r="F68" s="108">
        <v>1820</v>
      </c>
      <c r="I68" s="74">
        <f t="shared" si="2"/>
        <v>149033</v>
      </c>
      <c r="K68" s="74"/>
    </row>
    <row r="69" spans="1:11" ht="15">
      <c r="A69" s="106">
        <v>41306</v>
      </c>
      <c r="B69" s="74">
        <f t="shared" si="1"/>
        <v>1677</v>
      </c>
      <c r="C69" s="80">
        <v>0.13500000000000001</v>
      </c>
      <c r="D69" s="74">
        <f t="shared" ref="D69:D88" si="3">E69+F69-G69-B69</f>
        <v>143</v>
      </c>
      <c r="E69" s="96">
        <v>0</v>
      </c>
      <c r="F69" s="108">
        <v>1820</v>
      </c>
      <c r="I69" s="74">
        <f t="shared" si="2"/>
        <v>148890</v>
      </c>
      <c r="K69" s="74"/>
    </row>
    <row r="70" spans="1:11" ht="15">
      <c r="A70" s="106">
        <v>41334</v>
      </c>
      <c r="B70" s="74">
        <f t="shared" ref="B70:B88" si="4">ROUND(I69*C69/12,0)</f>
        <v>1675</v>
      </c>
      <c r="C70" s="80">
        <v>0.13500000000000001</v>
      </c>
      <c r="D70" s="74">
        <f t="shared" si="3"/>
        <v>145</v>
      </c>
      <c r="E70" s="96">
        <v>0</v>
      </c>
      <c r="F70" s="108">
        <v>1820</v>
      </c>
      <c r="I70" s="74">
        <f t="shared" ref="I70:I88" si="5">I69-D70+G70</f>
        <v>148745</v>
      </c>
      <c r="K70" s="74"/>
    </row>
    <row r="71" spans="1:11" ht="15">
      <c r="A71" s="106">
        <v>41365</v>
      </c>
      <c r="B71" s="74">
        <f t="shared" si="4"/>
        <v>1673</v>
      </c>
      <c r="C71" s="80">
        <v>0.14000000000000001</v>
      </c>
      <c r="D71" s="74">
        <f t="shared" si="3"/>
        <v>147</v>
      </c>
      <c r="F71" s="108">
        <v>1820</v>
      </c>
      <c r="I71" s="74">
        <f t="shared" si="5"/>
        <v>148598</v>
      </c>
      <c r="K71" s="74"/>
    </row>
    <row r="72" spans="1:11" ht="15">
      <c r="A72" s="106">
        <v>41395</v>
      </c>
      <c r="B72" s="74">
        <f t="shared" si="4"/>
        <v>1734</v>
      </c>
      <c r="C72" s="80">
        <v>0.14000000000000001</v>
      </c>
      <c r="D72" s="74">
        <f t="shared" si="3"/>
        <v>86</v>
      </c>
      <c r="F72" s="108">
        <v>1820</v>
      </c>
      <c r="I72" s="74">
        <f t="shared" si="5"/>
        <v>148512</v>
      </c>
      <c r="K72" s="74"/>
    </row>
    <row r="73" spans="1:11" ht="15">
      <c r="A73" s="106">
        <v>41426</v>
      </c>
      <c r="B73" s="74">
        <f t="shared" si="4"/>
        <v>1733</v>
      </c>
      <c r="C73" s="80">
        <v>0.14000000000000001</v>
      </c>
      <c r="D73" s="74">
        <f t="shared" si="3"/>
        <v>87</v>
      </c>
      <c r="F73" s="108">
        <v>1820</v>
      </c>
      <c r="I73" s="74">
        <f t="shared" si="5"/>
        <v>148425</v>
      </c>
      <c r="K73" s="74"/>
    </row>
    <row r="74" spans="1:11" ht="15">
      <c r="A74" s="106">
        <v>41456</v>
      </c>
      <c r="B74" s="74">
        <f t="shared" si="4"/>
        <v>1732</v>
      </c>
      <c r="C74" s="80">
        <v>0.14000000000000001</v>
      </c>
      <c r="D74" s="74">
        <f t="shared" si="3"/>
        <v>88</v>
      </c>
      <c r="F74" s="108">
        <v>1820</v>
      </c>
      <c r="I74" s="74">
        <f t="shared" si="5"/>
        <v>148337</v>
      </c>
      <c r="K74" s="74"/>
    </row>
    <row r="75" spans="1:11" ht="15">
      <c r="A75" s="106">
        <v>41487</v>
      </c>
      <c r="B75" s="74">
        <f t="shared" si="4"/>
        <v>1731</v>
      </c>
      <c r="C75" s="80">
        <v>0.14000000000000001</v>
      </c>
      <c r="D75" s="74">
        <f t="shared" si="3"/>
        <v>89</v>
      </c>
      <c r="F75" s="108">
        <v>1820</v>
      </c>
      <c r="I75" s="74">
        <f t="shared" si="5"/>
        <v>148248</v>
      </c>
      <c r="K75" s="74"/>
    </row>
    <row r="76" spans="1:11" ht="15">
      <c r="A76" s="106">
        <v>41518</v>
      </c>
      <c r="B76" s="74">
        <f t="shared" si="4"/>
        <v>1730</v>
      </c>
      <c r="C76" s="80">
        <v>0.14000000000000001</v>
      </c>
      <c r="D76" s="74">
        <f t="shared" si="3"/>
        <v>90</v>
      </c>
      <c r="F76" s="108">
        <v>1820</v>
      </c>
      <c r="I76" s="74">
        <f t="shared" si="5"/>
        <v>148158</v>
      </c>
      <c r="K76" s="74"/>
    </row>
    <row r="77" spans="1:11" ht="15">
      <c r="A77" s="106">
        <v>41548</v>
      </c>
      <c r="B77" s="74">
        <f t="shared" si="4"/>
        <v>1729</v>
      </c>
      <c r="C77" s="80">
        <v>0.14000000000000001</v>
      </c>
      <c r="D77" s="74">
        <f t="shared" si="3"/>
        <v>91</v>
      </c>
      <c r="F77" s="108">
        <v>1820</v>
      </c>
      <c r="I77" s="74">
        <f t="shared" si="5"/>
        <v>148067</v>
      </c>
      <c r="J77" s="96" t="s">
        <v>52</v>
      </c>
      <c r="K77" s="74"/>
    </row>
    <row r="78" spans="1:11" ht="15">
      <c r="A78" s="106">
        <v>41579</v>
      </c>
      <c r="B78" s="74">
        <f t="shared" si="4"/>
        <v>1727</v>
      </c>
      <c r="C78" s="80">
        <v>0.14000000000000001</v>
      </c>
      <c r="D78" s="74">
        <f t="shared" si="3"/>
        <v>93</v>
      </c>
      <c r="F78" s="108">
        <v>1820</v>
      </c>
      <c r="H78" s="96">
        <v>10000</v>
      </c>
      <c r="I78" s="74">
        <f t="shared" si="5"/>
        <v>147974</v>
      </c>
      <c r="K78" s="74"/>
    </row>
    <row r="79" spans="1:11" ht="15">
      <c r="A79" s="106">
        <v>41609</v>
      </c>
      <c r="B79" s="74">
        <f t="shared" si="4"/>
        <v>1726</v>
      </c>
      <c r="C79" s="80">
        <v>0.14000000000000001</v>
      </c>
      <c r="D79" s="74">
        <f t="shared" si="3"/>
        <v>94</v>
      </c>
      <c r="F79" s="108">
        <v>1820</v>
      </c>
      <c r="I79" s="74">
        <f t="shared" si="5"/>
        <v>147880</v>
      </c>
      <c r="K79" s="74"/>
    </row>
    <row r="80" spans="1:11" ht="15">
      <c r="A80" s="106">
        <v>41640</v>
      </c>
      <c r="B80" s="74">
        <f t="shared" si="4"/>
        <v>1725</v>
      </c>
      <c r="C80" s="80">
        <v>0.14000000000000001</v>
      </c>
      <c r="D80" s="74">
        <f t="shared" si="3"/>
        <v>95</v>
      </c>
      <c r="F80" s="108">
        <v>1820</v>
      </c>
      <c r="I80" s="74">
        <f t="shared" si="5"/>
        <v>147785</v>
      </c>
      <c r="K80" s="74"/>
    </row>
    <row r="81" spans="1:11" ht="15">
      <c r="A81" s="106">
        <v>41671</v>
      </c>
      <c r="B81" s="74">
        <f t="shared" si="4"/>
        <v>1724</v>
      </c>
      <c r="C81" s="80">
        <v>0.14000000000000001</v>
      </c>
      <c r="D81" s="74">
        <f t="shared" si="3"/>
        <v>96</v>
      </c>
      <c r="F81" s="108">
        <v>1820</v>
      </c>
      <c r="I81" s="74">
        <f t="shared" si="5"/>
        <v>147689</v>
      </c>
      <c r="K81" s="74"/>
    </row>
    <row r="82" spans="1:11" ht="15">
      <c r="A82" s="106">
        <v>41699</v>
      </c>
      <c r="B82" s="74">
        <f t="shared" si="4"/>
        <v>1723</v>
      </c>
      <c r="C82" s="80">
        <v>0.14000000000000001</v>
      </c>
      <c r="D82" s="74">
        <f t="shared" si="3"/>
        <v>97</v>
      </c>
      <c r="F82" s="108">
        <v>1820</v>
      </c>
      <c r="I82" s="74">
        <f t="shared" si="5"/>
        <v>147592</v>
      </c>
      <c r="K82" s="74"/>
    </row>
    <row r="83" spans="1:11" ht="15">
      <c r="A83" s="106">
        <v>41730</v>
      </c>
      <c r="B83" s="101">
        <f t="shared" si="4"/>
        <v>1722</v>
      </c>
      <c r="C83" s="80">
        <v>0.14000000000000001</v>
      </c>
      <c r="D83" s="74">
        <f t="shared" si="3"/>
        <v>98</v>
      </c>
      <c r="F83" s="108">
        <v>1820</v>
      </c>
      <c r="I83" s="74">
        <f t="shared" si="5"/>
        <v>147494</v>
      </c>
      <c r="K83" s="74"/>
    </row>
    <row r="84" spans="1:11" ht="15">
      <c r="A84" s="106">
        <v>41760</v>
      </c>
      <c r="B84" s="101">
        <f t="shared" si="4"/>
        <v>1721</v>
      </c>
      <c r="C84" s="80">
        <v>0.14000000000000001</v>
      </c>
      <c r="D84" s="74">
        <f t="shared" si="3"/>
        <v>99</v>
      </c>
      <c r="F84" s="108">
        <v>1820</v>
      </c>
      <c r="I84" s="74">
        <f t="shared" si="5"/>
        <v>147395</v>
      </c>
      <c r="K84" s="74"/>
    </row>
    <row r="85" spans="1:11" ht="15">
      <c r="A85" s="106">
        <v>41791</v>
      </c>
      <c r="B85" s="101">
        <f t="shared" si="4"/>
        <v>1720</v>
      </c>
      <c r="C85" s="80">
        <v>0.14000000000000001</v>
      </c>
      <c r="D85" s="74">
        <f t="shared" si="3"/>
        <v>100</v>
      </c>
      <c r="F85" s="108">
        <v>1820</v>
      </c>
      <c r="I85" s="74">
        <f t="shared" si="5"/>
        <v>147295</v>
      </c>
      <c r="K85" s="74"/>
    </row>
    <row r="86" spans="1:11" ht="15">
      <c r="A86" s="106">
        <v>41821</v>
      </c>
      <c r="B86" s="101">
        <f t="shared" si="4"/>
        <v>1718</v>
      </c>
      <c r="C86" s="80">
        <v>0.14000000000000001</v>
      </c>
      <c r="D86" s="74">
        <f t="shared" si="3"/>
        <v>102</v>
      </c>
      <c r="F86" s="108">
        <v>1820</v>
      </c>
      <c r="I86" s="74">
        <f t="shared" si="5"/>
        <v>147193</v>
      </c>
      <c r="K86" s="74"/>
    </row>
    <row r="87" spans="1:11" ht="15">
      <c r="A87" s="106">
        <v>41852</v>
      </c>
      <c r="B87" s="101">
        <f t="shared" si="4"/>
        <v>1717</v>
      </c>
      <c r="C87" s="80">
        <v>0.14000000000000001</v>
      </c>
      <c r="D87" s="74">
        <f t="shared" si="3"/>
        <v>103</v>
      </c>
      <c r="F87" s="108">
        <v>1820</v>
      </c>
      <c r="I87" s="74">
        <f t="shared" si="5"/>
        <v>147090</v>
      </c>
      <c r="K87" s="74"/>
    </row>
    <row r="88" spans="1:11" ht="15">
      <c r="A88" s="106">
        <v>41883</v>
      </c>
      <c r="B88" s="101">
        <f t="shared" si="4"/>
        <v>1716</v>
      </c>
      <c r="C88" s="80">
        <v>0.14000000000000001</v>
      </c>
      <c r="D88" s="74">
        <f t="shared" si="3"/>
        <v>104</v>
      </c>
      <c r="F88" s="108">
        <v>1820</v>
      </c>
      <c r="I88" s="74">
        <f t="shared" si="5"/>
        <v>146986</v>
      </c>
      <c r="K88" s="101"/>
    </row>
    <row r="89" spans="1:11" ht="15">
      <c r="A89" s="116" t="s">
        <v>74</v>
      </c>
      <c r="B89" s="101">
        <f>SUM(B5:B88)</f>
        <v>154970</v>
      </c>
      <c r="C89" s="101"/>
      <c r="D89" s="101">
        <f>SUM(D5:D88)</f>
        <v>94874</v>
      </c>
      <c r="E89" s="101">
        <f>SUM(E5:E88)</f>
        <v>91504</v>
      </c>
      <c r="F89" s="100">
        <f>SUM(F5:F88)</f>
        <v>200200</v>
      </c>
      <c r="G89" s="100">
        <f>SUM(G5:G88)</f>
        <v>41860</v>
      </c>
      <c r="H89" s="101">
        <f>SUM(H5:H88)</f>
        <v>40000</v>
      </c>
      <c r="I89" s="101"/>
    </row>
    <row r="91" spans="1:11" ht="30">
      <c r="A91" s="113" t="s">
        <v>77</v>
      </c>
      <c r="B91" s="101">
        <v>200000</v>
      </c>
      <c r="E91" s="74">
        <f>+E89+F89+H89-G89</f>
        <v>289844</v>
      </c>
      <c r="F91" s="74">
        <f>+E91-B89</f>
        <v>134874</v>
      </c>
    </row>
    <row r="92" spans="1:11" ht="15">
      <c r="B92" s="101"/>
    </row>
    <row r="93" spans="1:11" ht="28.5">
      <c r="A93" s="112" t="s">
        <v>78</v>
      </c>
      <c r="B93" s="74">
        <f>+B89</f>
        <v>154970</v>
      </c>
    </row>
    <row r="94" spans="1:11">
      <c r="A94" s="97" t="s">
        <v>57</v>
      </c>
      <c r="B94" s="74">
        <f>+H89</f>
        <v>40000</v>
      </c>
    </row>
    <row r="95" spans="1:11" ht="30">
      <c r="A95" s="113" t="s">
        <v>79</v>
      </c>
      <c r="B95" s="101">
        <f>+B91+B93+B94</f>
        <v>394970</v>
      </c>
    </row>
    <row r="97" spans="1:8">
      <c r="A97" s="111" t="s">
        <v>73</v>
      </c>
      <c r="B97" s="74">
        <f>+E89</f>
        <v>91504</v>
      </c>
    </row>
    <row r="98" spans="1:8" ht="28.5">
      <c r="A98" s="112" t="s">
        <v>69</v>
      </c>
      <c r="B98" s="74">
        <f>+F89-G89</f>
        <v>158340</v>
      </c>
      <c r="C98" s="71">
        <f>+F89</f>
        <v>200200</v>
      </c>
      <c r="D98" s="71">
        <f>+G89</f>
        <v>41860</v>
      </c>
      <c r="E98" s="71">
        <f>+C98-D98</f>
        <v>158340</v>
      </c>
      <c r="H98" s="74"/>
    </row>
    <row r="99" spans="1:8">
      <c r="A99" s="112" t="s">
        <v>75</v>
      </c>
      <c r="B99" s="74">
        <v>19500</v>
      </c>
      <c r="H99" s="74"/>
    </row>
    <row r="100" spans="1:8">
      <c r="A100" s="112" t="s">
        <v>76</v>
      </c>
      <c r="B100" s="74">
        <v>20000</v>
      </c>
      <c r="H100" s="74"/>
    </row>
    <row r="101" spans="1:8">
      <c r="A101" s="112"/>
      <c r="B101" s="74"/>
      <c r="H101" s="74"/>
    </row>
    <row r="102" spans="1:8" ht="15">
      <c r="A102" s="113" t="s">
        <v>74</v>
      </c>
      <c r="B102" s="101">
        <f>SUM(B97:B101)</f>
        <v>289344</v>
      </c>
    </row>
    <row r="103" spans="1:8">
      <c r="A103" s="112"/>
      <c r="B103" s="74"/>
    </row>
    <row r="104" spans="1:8">
      <c r="A104" s="112"/>
      <c r="B104" s="74"/>
    </row>
    <row r="105" spans="1:8" ht="60">
      <c r="A105" s="113" t="s">
        <v>80</v>
      </c>
      <c r="B105" s="101">
        <f>+B95-B102</f>
        <v>105626</v>
      </c>
    </row>
    <row r="106" spans="1:8">
      <c r="A106" s="112"/>
      <c r="B106" s="74"/>
    </row>
    <row r="107" spans="1:8">
      <c r="A107" s="112"/>
      <c r="B107" s="74"/>
    </row>
    <row r="108" spans="1:8">
      <c r="A108" s="112"/>
      <c r="B108" s="74"/>
    </row>
    <row r="109" spans="1:8">
      <c r="A109" s="112"/>
      <c r="B109" s="74"/>
    </row>
    <row r="110" spans="1:8">
      <c r="A110" s="112"/>
      <c r="B110" s="74"/>
    </row>
    <row r="111" spans="1:8">
      <c r="A111" s="112"/>
      <c r="B111" s="74"/>
    </row>
    <row r="112" spans="1:8">
      <c r="A112" s="112"/>
      <c r="B112" s="74"/>
    </row>
    <row r="113" spans="1:8">
      <c r="A113" s="112"/>
      <c r="B113" s="74"/>
    </row>
    <row r="114" spans="1:8">
      <c r="A114" s="112"/>
      <c r="B114" s="74"/>
    </row>
    <row r="115" spans="1:8">
      <c r="A115" s="112"/>
      <c r="B115" s="74"/>
    </row>
    <row r="116" spans="1:8" ht="15">
      <c r="A116" s="113"/>
      <c r="B116" s="101"/>
    </row>
    <row r="117" spans="1:8">
      <c r="A117" s="112"/>
      <c r="B117" s="74"/>
    </row>
    <row r="118" spans="1:8">
      <c r="A118" s="112"/>
      <c r="B118" s="74"/>
    </row>
    <row r="120" spans="1:8" ht="15">
      <c r="A120" s="113"/>
      <c r="B120" s="101"/>
    </row>
    <row r="121" spans="1:8" ht="42.75">
      <c r="A121" s="114" t="s">
        <v>66</v>
      </c>
      <c r="B121" s="115">
        <v>67340</v>
      </c>
      <c r="C121" s="96">
        <v>10920</v>
      </c>
      <c r="D121" s="96" t="s">
        <v>64</v>
      </c>
      <c r="H121" s="74">
        <f>+B120-B121-B122</f>
        <v>-67340</v>
      </c>
    </row>
    <row r="122" spans="1:8" ht="28.5">
      <c r="A122" s="114" t="s">
        <v>67</v>
      </c>
      <c r="B122" s="115">
        <f>SUM(E71:E82)</f>
        <v>0</v>
      </c>
      <c r="C122" s="96">
        <v>56420</v>
      </c>
      <c r="D122" s="96" t="s">
        <v>65</v>
      </c>
    </row>
    <row r="123" spans="1:8">
      <c r="A123" s="112"/>
      <c r="B123" s="74"/>
      <c r="C123" s="96">
        <f>+C122+C121</f>
        <v>67340</v>
      </c>
    </row>
    <row r="124" spans="1:8" ht="114">
      <c r="A124" s="112" t="s">
        <v>68</v>
      </c>
      <c r="B124" s="74">
        <f>+B120-B121-B122</f>
        <v>-67340</v>
      </c>
      <c r="H124" s="74">
        <f>+B124</f>
        <v>-67340</v>
      </c>
    </row>
    <row r="125" spans="1:8">
      <c r="A125" s="112"/>
      <c r="B125" s="74"/>
    </row>
    <row r="126" spans="1:8">
      <c r="A126" s="112"/>
      <c r="B126" s="74"/>
    </row>
    <row r="127" spans="1:8">
      <c r="A127" s="112"/>
      <c r="B127" s="74"/>
      <c r="E127" s="74">
        <f>+B95-H127</f>
        <v>529650</v>
      </c>
      <c r="F127" s="74"/>
      <c r="G127" s="74"/>
      <c r="H127" s="74">
        <f>SUM(H98:H126)</f>
        <v>-134680</v>
      </c>
    </row>
    <row r="128" spans="1:8">
      <c r="A128" s="112"/>
      <c r="B128" s="74"/>
    </row>
    <row r="130" spans="1:8">
      <c r="B130" s="74"/>
      <c r="D130" s="74"/>
    </row>
    <row r="132" spans="1:8">
      <c r="A132" s="112"/>
      <c r="B132" s="74"/>
    </row>
    <row r="139" spans="1:8">
      <c r="C139" s="96">
        <v>0.7</v>
      </c>
      <c r="D139" s="96">
        <f>210*24</f>
        <v>5040</v>
      </c>
      <c r="E139" s="96">
        <f>+D139*C139</f>
        <v>3528</v>
      </c>
    </row>
    <row r="140" spans="1:8">
      <c r="C140" s="96">
        <v>0.8</v>
      </c>
      <c r="D140" s="96">
        <f t="shared" ref="D140:D143" si="6">210*24</f>
        <v>5040</v>
      </c>
      <c r="E140" s="96">
        <f t="shared" ref="E140:E143" si="7">+D140*C140</f>
        <v>4032</v>
      </c>
      <c r="H140" s="96">
        <f>+E139-E140</f>
        <v>-504</v>
      </c>
    </row>
    <row r="141" spans="1:8">
      <c r="C141" s="96">
        <v>0.85</v>
      </c>
      <c r="D141" s="96">
        <f t="shared" si="6"/>
        <v>5040</v>
      </c>
      <c r="E141" s="96">
        <f t="shared" si="7"/>
        <v>4284</v>
      </c>
      <c r="H141" s="96">
        <f>+E141-E139</f>
        <v>756</v>
      </c>
    </row>
    <row r="142" spans="1:8">
      <c r="C142" s="96">
        <v>0.9</v>
      </c>
      <c r="D142" s="96">
        <f t="shared" si="6"/>
        <v>5040</v>
      </c>
      <c r="E142" s="96">
        <f t="shared" si="7"/>
        <v>4536</v>
      </c>
      <c r="H142" s="96">
        <f>+E142-E139</f>
        <v>1008</v>
      </c>
    </row>
    <row r="143" spans="1:8">
      <c r="C143" s="96">
        <v>1</v>
      </c>
      <c r="D143" s="96">
        <f t="shared" si="6"/>
        <v>5040</v>
      </c>
      <c r="E143" s="96">
        <f t="shared" si="7"/>
        <v>5040</v>
      </c>
    </row>
    <row r="144" spans="1:8">
      <c r="E144" s="96">
        <f>+E143-E139</f>
        <v>1512</v>
      </c>
    </row>
  </sheetData>
  <mergeCells count="1">
    <mergeCell ref="A1:J1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32"/>
  <sheetViews>
    <sheetView tabSelected="1" topLeftCell="A94" workbookViewId="0">
      <selection activeCell="J5" sqref="J5:J105"/>
    </sheetView>
  </sheetViews>
  <sheetFormatPr defaultRowHeight="14.25"/>
  <cols>
    <col min="1" max="1" width="14.5703125" style="97" customWidth="1"/>
    <col min="2" max="2" width="12" style="96" customWidth="1"/>
    <col min="3" max="3" width="10.85546875" style="96" customWidth="1"/>
    <col min="4" max="5" width="11.28515625" style="96" customWidth="1"/>
    <col min="6" max="6" width="11.7109375" style="96" customWidth="1"/>
    <col min="7" max="7" width="10.5703125" style="96" customWidth="1"/>
    <col min="8" max="8" width="9.7109375" style="96" customWidth="1"/>
    <col min="9" max="9" width="11.28515625" style="96" customWidth="1"/>
    <col min="10" max="10" width="10.42578125" style="96" customWidth="1"/>
    <col min="11" max="11" width="10.7109375" style="96" bestFit="1" customWidth="1"/>
    <col min="12" max="16384" width="9.140625" style="96"/>
  </cols>
  <sheetData>
    <row r="1" spans="1:11" ht="15">
      <c r="A1" s="119"/>
      <c r="B1" s="119"/>
      <c r="C1" s="119"/>
      <c r="D1" s="119"/>
      <c r="E1" s="119"/>
      <c r="F1" s="119"/>
      <c r="G1" s="119"/>
      <c r="H1" s="119"/>
      <c r="I1" s="119"/>
      <c r="J1" s="119"/>
    </row>
    <row r="2" spans="1:11">
      <c r="J2" s="97"/>
    </row>
    <row r="3" spans="1:11" ht="57">
      <c r="B3" s="96" t="s">
        <v>0</v>
      </c>
      <c r="D3" s="96" t="s">
        <v>18</v>
      </c>
      <c r="E3" s="107" t="s">
        <v>83</v>
      </c>
      <c r="F3" s="107" t="s">
        <v>71</v>
      </c>
      <c r="G3" s="96" t="s">
        <v>72</v>
      </c>
      <c r="H3" s="107" t="s">
        <v>82</v>
      </c>
      <c r="I3" s="96" t="s">
        <v>24</v>
      </c>
    </row>
    <row r="4" spans="1:11">
      <c r="B4" s="75"/>
      <c r="C4" s="75">
        <v>0.13</v>
      </c>
      <c r="I4" s="74">
        <v>200000</v>
      </c>
      <c r="K4" s="74"/>
    </row>
    <row r="5" spans="1:11" ht="15">
      <c r="A5" s="106">
        <v>39356</v>
      </c>
      <c r="B5" s="74">
        <f>ROUND(I4*C4/12,0)</f>
        <v>2167</v>
      </c>
      <c r="C5" s="75">
        <v>0.13</v>
      </c>
      <c r="D5" s="74">
        <f t="shared" ref="D5:D68" si="0">E5+F5-G5-B5</f>
        <v>1473</v>
      </c>
      <c r="E5" s="109">
        <v>3640</v>
      </c>
      <c r="F5" s="99"/>
      <c r="G5" s="99"/>
      <c r="I5" s="74">
        <f>I4-D5+G5+H5</f>
        <v>198527</v>
      </c>
      <c r="K5" s="74"/>
    </row>
    <row r="6" spans="1:11" ht="15">
      <c r="A6" s="106">
        <v>39387</v>
      </c>
      <c r="B6" s="74">
        <f t="shared" ref="B6:B69" si="1">ROUND(I5*C5/12,0)</f>
        <v>2151</v>
      </c>
      <c r="C6" s="75">
        <v>0.13</v>
      </c>
      <c r="D6" s="74">
        <f t="shared" si="0"/>
        <v>1489</v>
      </c>
      <c r="E6" s="109">
        <v>3640</v>
      </c>
      <c r="F6" s="99"/>
      <c r="G6" s="99"/>
      <c r="I6" s="74">
        <f t="shared" ref="I6:I69" si="2">I5-D6+G6+H6</f>
        <v>197038</v>
      </c>
      <c r="K6" s="74"/>
    </row>
    <row r="7" spans="1:11" ht="15">
      <c r="A7" s="106">
        <v>39417</v>
      </c>
      <c r="B7" s="74">
        <f t="shared" si="1"/>
        <v>2135</v>
      </c>
      <c r="C7" s="75">
        <v>0.13</v>
      </c>
      <c r="D7" s="74">
        <f t="shared" si="0"/>
        <v>1505</v>
      </c>
      <c r="E7" s="109">
        <v>3640</v>
      </c>
      <c r="F7" s="99"/>
      <c r="G7" s="99"/>
      <c r="I7" s="74">
        <f t="shared" si="2"/>
        <v>195533</v>
      </c>
      <c r="K7" s="74"/>
    </row>
    <row r="8" spans="1:11" ht="15">
      <c r="A8" s="106">
        <v>39448</v>
      </c>
      <c r="B8" s="74">
        <f t="shared" si="1"/>
        <v>2118</v>
      </c>
      <c r="C8" s="75">
        <v>0.13</v>
      </c>
      <c r="D8" s="74">
        <f t="shared" si="0"/>
        <v>1522</v>
      </c>
      <c r="E8" s="109">
        <v>3640</v>
      </c>
      <c r="F8" s="99"/>
      <c r="G8" s="99"/>
      <c r="I8" s="74">
        <f t="shared" si="2"/>
        <v>194011</v>
      </c>
      <c r="K8" s="74"/>
    </row>
    <row r="9" spans="1:11">
      <c r="A9" s="106">
        <v>39479</v>
      </c>
      <c r="B9" s="74">
        <f t="shared" si="1"/>
        <v>2102</v>
      </c>
      <c r="C9" s="75">
        <v>0.13</v>
      </c>
      <c r="D9" s="74">
        <f t="shared" si="0"/>
        <v>-2102</v>
      </c>
      <c r="E9" s="110">
        <v>0</v>
      </c>
      <c r="G9" s="99"/>
      <c r="I9" s="74">
        <f t="shared" si="2"/>
        <v>196113</v>
      </c>
      <c r="J9" s="74"/>
      <c r="K9" s="74"/>
    </row>
    <row r="10" spans="1:11">
      <c r="A10" s="106">
        <v>39508</v>
      </c>
      <c r="B10" s="74">
        <f t="shared" si="1"/>
        <v>2125</v>
      </c>
      <c r="C10" s="75">
        <v>0.13</v>
      </c>
      <c r="D10" s="74">
        <f t="shared" si="0"/>
        <v>-2125</v>
      </c>
      <c r="E10" s="96">
        <v>0</v>
      </c>
      <c r="G10" s="99"/>
      <c r="I10" s="74">
        <f t="shared" si="2"/>
        <v>198238</v>
      </c>
      <c r="J10" s="74"/>
      <c r="K10" s="74"/>
    </row>
    <row r="11" spans="1:11">
      <c r="A11" s="106">
        <v>39539</v>
      </c>
      <c r="B11" s="74">
        <f t="shared" si="1"/>
        <v>2148</v>
      </c>
      <c r="C11" s="75">
        <v>0.13</v>
      </c>
      <c r="D11" s="74">
        <f t="shared" si="0"/>
        <v>-2148</v>
      </c>
      <c r="E11" s="96">
        <v>0</v>
      </c>
      <c r="G11" s="99"/>
      <c r="I11" s="74">
        <f t="shared" si="2"/>
        <v>200386</v>
      </c>
      <c r="J11" s="74"/>
      <c r="K11" s="74"/>
    </row>
    <row r="12" spans="1:11">
      <c r="A12" s="106">
        <v>39569</v>
      </c>
      <c r="B12" s="74">
        <f t="shared" si="1"/>
        <v>2171</v>
      </c>
      <c r="C12" s="75">
        <v>0.13</v>
      </c>
      <c r="D12" s="74">
        <f t="shared" si="0"/>
        <v>-2171</v>
      </c>
      <c r="E12" s="96">
        <v>0</v>
      </c>
      <c r="I12" s="74">
        <f t="shared" si="2"/>
        <v>202557</v>
      </c>
      <c r="J12" s="74"/>
      <c r="K12" s="74"/>
    </row>
    <row r="13" spans="1:11">
      <c r="A13" s="106">
        <v>39600</v>
      </c>
      <c r="B13" s="74">
        <f t="shared" si="1"/>
        <v>2194</v>
      </c>
      <c r="C13" s="75">
        <v>0.13</v>
      </c>
      <c r="D13" s="74">
        <f t="shared" si="0"/>
        <v>-2194</v>
      </c>
      <c r="E13" s="96">
        <v>0</v>
      </c>
      <c r="I13" s="74">
        <f t="shared" si="2"/>
        <v>204751</v>
      </c>
      <c r="J13" s="74"/>
      <c r="K13" s="74"/>
    </row>
    <row r="14" spans="1:11">
      <c r="A14" s="106">
        <v>39630</v>
      </c>
      <c r="B14" s="74">
        <f t="shared" si="1"/>
        <v>2218</v>
      </c>
      <c r="C14" s="75">
        <v>0.13</v>
      </c>
      <c r="D14" s="74">
        <f t="shared" si="0"/>
        <v>-2218</v>
      </c>
      <c r="E14" s="96">
        <v>0</v>
      </c>
      <c r="I14" s="74">
        <f t="shared" si="2"/>
        <v>206969</v>
      </c>
      <c r="J14" s="74"/>
      <c r="K14" s="74"/>
    </row>
    <row r="15" spans="1:11">
      <c r="A15" s="106">
        <v>39661</v>
      </c>
      <c r="B15" s="74">
        <f t="shared" si="1"/>
        <v>2242</v>
      </c>
      <c r="C15" s="75">
        <v>0.13</v>
      </c>
      <c r="D15" s="74">
        <f t="shared" si="0"/>
        <v>-2242</v>
      </c>
      <c r="E15" s="96">
        <v>0</v>
      </c>
      <c r="I15" s="74">
        <f t="shared" si="2"/>
        <v>209211</v>
      </c>
      <c r="J15" s="74"/>
      <c r="K15" s="74"/>
    </row>
    <row r="16" spans="1:11">
      <c r="A16" s="106">
        <v>39692</v>
      </c>
      <c r="B16" s="74">
        <f t="shared" si="1"/>
        <v>2266</v>
      </c>
      <c r="C16" s="75">
        <v>0.13</v>
      </c>
      <c r="D16" s="74">
        <f t="shared" si="0"/>
        <v>-2266</v>
      </c>
      <c r="E16" s="96">
        <v>0</v>
      </c>
      <c r="I16" s="74">
        <f t="shared" si="2"/>
        <v>211477</v>
      </c>
      <c r="J16" s="74"/>
      <c r="K16" s="74"/>
    </row>
    <row r="17" spans="1:14">
      <c r="A17" s="106">
        <v>39722</v>
      </c>
      <c r="B17" s="74">
        <f t="shared" si="1"/>
        <v>2291</v>
      </c>
      <c r="C17" s="75">
        <v>0.13</v>
      </c>
      <c r="D17" s="74">
        <f t="shared" si="0"/>
        <v>1349</v>
      </c>
      <c r="E17" s="110"/>
      <c r="F17" s="110">
        <v>3640</v>
      </c>
      <c r="G17" s="110"/>
      <c r="I17" s="74">
        <f t="shared" si="2"/>
        <v>210128</v>
      </c>
      <c r="J17" s="74"/>
      <c r="K17" s="74"/>
    </row>
    <row r="18" spans="1:14">
      <c r="A18" s="106">
        <v>39753</v>
      </c>
      <c r="B18" s="74">
        <f t="shared" si="1"/>
        <v>2276</v>
      </c>
      <c r="C18" s="75">
        <v>0.13</v>
      </c>
      <c r="D18" s="74">
        <f t="shared" si="0"/>
        <v>1364</v>
      </c>
      <c r="E18" s="110"/>
      <c r="F18" s="110">
        <v>3640</v>
      </c>
      <c r="G18" s="110"/>
      <c r="I18" s="74">
        <f t="shared" si="2"/>
        <v>208764</v>
      </c>
      <c r="J18" s="74"/>
      <c r="K18" s="74"/>
    </row>
    <row r="19" spans="1:14">
      <c r="A19" s="106">
        <v>39783</v>
      </c>
      <c r="B19" s="74">
        <f t="shared" si="1"/>
        <v>2262</v>
      </c>
      <c r="C19" s="75">
        <v>0.13</v>
      </c>
      <c r="D19" s="74">
        <f t="shared" si="0"/>
        <v>1378</v>
      </c>
      <c r="E19" s="110"/>
      <c r="F19" s="110">
        <v>3640</v>
      </c>
      <c r="G19" s="110"/>
      <c r="I19" s="74">
        <f t="shared" si="2"/>
        <v>207386</v>
      </c>
      <c r="J19" s="74"/>
      <c r="K19" s="74"/>
    </row>
    <row r="20" spans="1:14">
      <c r="A20" s="106">
        <v>39814</v>
      </c>
      <c r="B20" s="74">
        <f t="shared" si="1"/>
        <v>2247</v>
      </c>
      <c r="C20" s="75">
        <v>0.13</v>
      </c>
      <c r="D20" s="74">
        <f t="shared" si="0"/>
        <v>1393</v>
      </c>
      <c r="E20" s="110"/>
      <c r="F20" s="110">
        <v>3640</v>
      </c>
      <c r="G20" s="110"/>
      <c r="I20" s="74">
        <f t="shared" si="2"/>
        <v>205993</v>
      </c>
      <c r="J20" s="74"/>
      <c r="K20" s="74"/>
    </row>
    <row r="21" spans="1:14" ht="15">
      <c r="A21" s="106">
        <v>39845</v>
      </c>
      <c r="B21" s="74">
        <f t="shared" si="1"/>
        <v>2232</v>
      </c>
      <c r="C21" s="75">
        <v>0.13</v>
      </c>
      <c r="D21" s="74">
        <f t="shared" si="0"/>
        <v>5048</v>
      </c>
      <c r="E21" s="108">
        <v>3640</v>
      </c>
      <c r="F21" s="110">
        <v>3640</v>
      </c>
      <c r="I21" s="74">
        <f t="shared" si="2"/>
        <v>200945</v>
      </c>
      <c r="J21" s="74"/>
      <c r="K21" s="74"/>
      <c r="N21" s="96">
        <v>2102</v>
      </c>
    </row>
    <row r="22" spans="1:14" ht="15">
      <c r="A22" s="70">
        <v>39873</v>
      </c>
      <c r="B22" s="71">
        <f t="shared" si="1"/>
        <v>2177</v>
      </c>
      <c r="C22" s="72">
        <v>0.13</v>
      </c>
      <c r="D22" s="74">
        <f t="shared" si="0"/>
        <v>5103</v>
      </c>
      <c r="E22" s="109">
        <v>3640</v>
      </c>
      <c r="F22" s="99">
        <v>3640</v>
      </c>
      <c r="G22" s="99"/>
      <c r="H22" s="99"/>
      <c r="I22" s="74">
        <f t="shared" si="2"/>
        <v>195842</v>
      </c>
      <c r="J22" s="74"/>
      <c r="K22" s="74"/>
      <c r="N22" s="96">
        <v>2375</v>
      </c>
    </row>
    <row r="23" spans="1:14" ht="15">
      <c r="A23" s="106">
        <v>39904</v>
      </c>
      <c r="B23" s="74">
        <f t="shared" si="1"/>
        <v>2122</v>
      </c>
      <c r="C23" s="80">
        <v>0.13500000000000001</v>
      </c>
      <c r="D23" s="74">
        <f t="shared" si="0"/>
        <v>5158</v>
      </c>
      <c r="E23" s="108">
        <v>3640</v>
      </c>
      <c r="F23" s="110">
        <v>3640</v>
      </c>
      <c r="I23" s="74">
        <f t="shared" si="2"/>
        <v>190684</v>
      </c>
      <c r="J23" s="74"/>
      <c r="K23" s="74"/>
      <c r="N23" s="96">
        <v>2452</v>
      </c>
    </row>
    <row r="24" spans="1:14" ht="15">
      <c r="A24" s="106">
        <v>39934</v>
      </c>
      <c r="B24" s="74">
        <f t="shared" si="1"/>
        <v>2145</v>
      </c>
      <c r="C24" s="80">
        <v>0.13500000000000001</v>
      </c>
      <c r="D24" s="74">
        <f t="shared" si="0"/>
        <v>5135</v>
      </c>
      <c r="E24" s="108">
        <v>3640</v>
      </c>
      <c r="F24" s="110">
        <v>3640</v>
      </c>
      <c r="I24" s="74">
        <f t="shared" si="2"/>
        <v>185549</v>
      </c>
      <c r="K24" s="74"/>
      <c r="N24" s="96">
        <v>2439</v>
      </c>
    </row>
    <row r="25" spans="1:14" ht="15">
      <c r="A25" s="106">
        <v>39965</v>
      </c>
      <c r="B25" s="74">
        <f t="shared" si="1"/>
        <v>2087</v>
      </c>
      <c r="C25" s="80">
        <v>0.13500000000000001</v>
      </c>
      <c r="D25" s="74">
        <f t="shared" si="0"/>
        <v>5193</v>
      </c>
      <c r="E25" s="108">
        <v>3640</v>
      </c>
      <c r="F25" s="110">
        <v>3640</v>
      </c>
      <c r="I25" s="74">
        <f t="shared" si="2"/>
        <v>180356</v>
      </c>
      <c r="K25" s="74"/>
      <c r="N25" s="96">
        <v>2425</v>
      </c>
    </row>
    <row r="26" spans="1:14">
      <c r="A26" s="106">
        <v>39995</v>
      </c>
      <c r="B26" s="74">
        <f t="shared" si="1"/>
        <v>2029</v>
      </c>
      <c r="C26" s="80">
        <v>0.13500000000000001</v>
      </c>
      <c r="D26" s="74">
        <f t="shared" si="0"/>
        <v>1611</v>
      </c>
      <c r="E26" s="96">
        <v>0</v>
      </c>
      <c r="F26" s="110">
        <v>3640</v>
      </c>
      <c r="I26" s="74">
        <f t="shared" si="2"/>
        <v>178745</v>
      </c>
      <c r="K26" s="74"/>
      <c r="N26" s="96">
        <v>2412</v>
      </c>
    </row>
    <row r="27" spans="1:14">
      <c r="A27" s="106">
        <v>40026</v>
      </c>
      <c r="B27" s="74">
        <f t="shared" si="1"/>
        <v>2011</v>
      </c>
      <c r="C27" s="80">
        <v>0.13500000000000001</v>
      </c>
      <c r="D27" s="74">
        <f t="shared" si="0"/>
        <v>1629</v>
      </c>
      <c r="E27" s="96">
        <v>0</v>
      </c>
      <c r="F27" s="110">
        <v>3640</v>
      </c>
      <c r="I27" s="74">
        <f t="shared" si="2"/>
        <v>177116</v>
      </c>
      <c r="K27" s="74"/>
      <c r="N27" s="96">
        <v>2439</v>
      </c>
    </row>
    <row r="28" spans="1:14" ht="15">
      <c r="A28" s="106">
        <v>40057</v>
      </c>
      <c r="B28" s="74">
        <f t="shared" si="1"/>
        <v>1993</v>
      </c>
      <c r="C28" s="80">
        <v>0.13500000000000001</v>
      </c>
      <c r="D28" s="74">
        <f t="shared" si="0"/>
        <v>2583</v>
      </c>
      <c r="E28" s="108">
        <v>936</v>
      </c>
      <c r="F28" s="110">
        <v>3640</v>
      </c>
      <c r="I28" s="74">
        <f t="shared" si="2"/>
        <v>174533</v>
      </c>
      <c r="K28" s="74"/>
      <c r="N28" s="96">
        <v>2466</v>
      </c>
    </row>
    <row r="29" spans="1:14" ht="15">
      <c r="A29" s="106">
        <v>40087</v>
      </c>
      <c r="B29" s="74">
        <f t="shared" si="1"/>
        <v>1963</v>
      </c>
      <c r="C29" s="80">
        <v>0.13500000000000001</v>
      </c>
      <c r="D29" s="74">
        <f t="shared" si="0"/>
        <v>1677</v>
      </c>
      <c r="E29" s="96">
        <v>0</v>
      </c>
      <c r="F29" s="110">
        <v>3640</v>
      </c>
      <c r="I29" s="74">
        <f t="shared" si="2"/>
        <v>172856</v>
      </c>
      <c r="J29" s="108"/>
      <c r="K29" s="74"/>
      <c r="N29" s="96">
        <v>2484</v>
      </c>
    </row>
    <row r="30" spans="1:14">
      <c r="A30" s="106">
        <v>40118</v>
      </c>
      <c r="B30" s="74">
        <f t="shared" si="1"/>
        <v>1945</v>
      </c>
      <c r="C30" s="80">
        <v>0.13500000000000001</v>
      </c>
      <c r="D30" s="74">
        <f t="shared" si="0"/>
        <v>1695</v>
      </c>
      <c r="E30" s="96">
        <v>0</v>
      </c>
      <c r="F30" s="110">
        <v>3640</v>
      </c>
      <c r="I30" s="74">
        <f t="shared" si="2"/>
        <v>171161</v>
      </c>
      <c r="K30" s="74"/>
      <c r="N30" s="96">
        <v>2512</v>
      </c>
    </row>
    <row r="31" spans="1:14">
      <c r="A31" s="106">
        <v>40148</v>
      </c>
      <c r="B31" s="74">
        <f t="shared" si="1"/>
        <v>1926</v>
      </c>
      <c r="C31" s="80">
        <v>0.13500000000000001</v>
      </c>
      <c r="D31" s="74">
        <f t="shared" si="0"/>
        <v>1714</v>
      </c>
      <c r="E31" s="96">
        <v>0</v>
      </c>
      <c r="F31" s="110">
        <v>3640</v>
      </c>
      <c r="I31" s="74">
        <f t="shared" si="2"/>
        <v>169447</v>
      </c>
      <c r="K31" s="74"/>
      <c r="N31" s="96">
        <v>2540</v>
      </c>
    </row>
    <row r="32" spans="1:14">
      <c r="A32" s="106">
        <v>40179</v>
      </c>
      <c r="B32" s="74">
        <f t="shared" si="1"/>
        <v>1906</v>
      </c>
      <c r="C32" s="80">
        <v>0.13500000000000001</v>
      </c>
      <c r="D32" s="74">
        <f t="shared" si="0"/>
        <v>1734</v>
      </c>
      <c r="E32" s="96">
        <v>0</v>
      </c>
      <c r="F32" s="110">
        <v>3640</v>
      </c>
      <c r="I32" s="74">
        <f t="shared" si="2"/>
        <v>167713</v>
      </c>
      <c r="K32" s="74"/>
      <c r="N32" s="96">
        <v>2568</v>
      </c>
    </row>
    <row r="33" spans="1:14">
      <c r="A33" s="106">
        <v>40210</v>
      </c>
      <c r="B33" s="74">
        <f t="shared" si="1"/>
        <v>1887</v>
      </c>
      <c r="C33" s="80">
        <v>0.13500000000000001</v>
      </c>
      <c r="D33" s="74">
        <f t="shared" si="0"/>
        <v>1753</v>
      </c>
      <c r="E33" s="96">
        <v>0</v>
      </c>
      <c r="F33" s="110">
        <v>3640</v>
      </c>
      <c r="I33" s="74">
        <f t="shared" si="2"/>
        <v>165960</v>
      </c>
      <c r="K33" s="74"/>
      <c r="N33" s="96">
        <v>2597</v>
      </c>
    </row>
    <row r="34" spans="1:14">
      <c r="A34" s="70">
        <v>40238</v>
      </c>
      <c r="B34" s="71">
        <f t="shared" si="1"/>
        <v>1867</v>
      </c>
      <c r="C34" s="79">
        <v>0.13500000000000001</v>
      </c>
      <c r="D34" s="74">
        <f t="shared" si="0"/>
        <v>1773</v>
      </c>
      <c r="E34" s="99">
        <v>0</v>
      </c>
      <c r="F34" s="99">
        <v>3640</v>
      </c>
      <c r="G34" s="99"/>
      <c r="H34" s="99"/>
      <c r="I34" s="74">
        <f t="shared" si="2"/>
        <v>164187</v>
      </c>
      <c r="K34" s="74"/>
      <c r="N34" s="96">
        <v>2626</v>
      </c>
    </row>
    <row r="35" spans="1:14">
      <c r="A35" s="106">
        <v>40269</v>
      </c>
      <c r="B35" s="74">
        <f t="shared" si="1"/>
        <v>1847</v>
      </c>
      <c r="C35" s="80">
        <v>0.13500000000000001</v>
      </c>
      <c r="D35" s="74">
        <f t="shared" si="0"/>
        <v>1793</v>
      </c>
      <c r="E35" s="96">
        <v>0</v>
      </c>
      <c r="F35" s="110">
        <v>3640</v>
      </c>
      <c r="I35" s="74">
        <f t="shared" si="2"/>
        <v>162394</v>
      </c>
      <c r="K35" s="74"/>
      <c r="N35" s="96">
        <v>2656</v>
      </c>
    </row>
    <row r="36" spans="1:14">
      <c r="A36" s="106">
        <v>40299</v>
      </c>
      <c r="B36" s="74">
        <f t="shared" si="1"/>
        <v>1827</v>
      </c>
      <c r="C36" s="80">
        <v>0.13500000000000001</v>
      </c>
      <c r="D36" s="74">
        <f t="shared" si="0"/>
        <v>1813</v>
      </c>
      <c r="E36" s="96">
        <v>0</v>
      </c>
      <c r="F36" s="110">
        <v>3640</v>
      </c>
      <c r="I36" s="74">
        <f t="shared" si="2"/>
        <v>160581</v>
      </c>
      <c r="K36" s="74"/>
      <c r="N36" s="96">
        <v>2686</v>
      </c>
    </row>
    <row r="37" spans="1:14">
      <c r="A37" s="106">
        <v>40330</v>
      </c>
      <c r="B37" s="74">
        <f t="shared" si="1"/>
        <v>1807</v>
      </c>
      <c r="C37" s="80">
        <v>0.13500000000000001</v>
      </c>
      <c r="D37" s="74">
        <f t="shared" si="0"/>
        <v>1833</v>
      </c>
      <c r="E37" s="96">
        <v>0</v>
      </c>
      <c r="F37" s="110">
        <v>3640</v>
      </c>
      <c r="I37" s="74">
        <f t="shared" si="2"/>
        <v>158748</v>
      </c>
      <c r="K37" s="74"/>
      <c r="N37" s="96">
        <v>2716</v>
      </c>
    </row>
    <row r="38" spans="1:14">
      <c r="A38" s="106">
        <v>40360</v>
      </c>
      <c r="B38" s="74">
        <f t="shared" si="1"/>
        <v>1786</v>
      </c>
      <c r="C38" s="80">
        <v>0.13500000000000001</v>
      </c>
      <c r="D38" s="74">
        <f t="shared" si="0"/>
        <v>1854</v>
      </c>
      <c r="E38" s="96">
        <v>0</v>
      </c>
      <c r="F38" s="110">
        <v>3640</v>
      </c>
      <c r="I38" s="74">
        <f t="shared" si="2"/>
        <v>156894</v>
      </c>
      <c r="K38" s="74"/>
      <c r="N38" s="96">
        <v>2747</v>
      </c>
    </row>
    <row r="39" spans="1:14">
      <c r="A39" s="106">
        <v>40391</v>
      </c>
      <c r="B39" s="74">
        <f t="shared" si="1"/>
        <v>1765</v>
      </c>
      <c r="C39" s="80">
        <v>0.13500000000000001</v>
      </c>
      <c r="D39" s="74">
        <f t="shared" si="0"/>
        <v>1875</v>
      </c>
      <c r="E39" s="96">
        <v>0</v>
      </c>
      <c r="F39" s="110">
        <v>3640</v>
      </c>
      <c r="I39" s="74">
        <f t="shared" si="2"/>
        <v>155019</v>
      </c>
      <c r="K39" s="74"/>
      <c r="N39" s="96">
        <v>2778</v>
      </c>
    </row>
    <row r="40" spans="1:14" ht="15">
      <c r="A40" s="106">
        <v>40422</v>
      </c>
      <c r="B40" s="74">
        <f t="shared" si="1"/>
        <v>1744</v>
      </c>
      <c r="C40" s="80">
        <v>0.13500000000000001</v>
      </c>
      <c r="D40" s="74">
        <f t="shared" si="0"/>
        <v>3191</v>
      </c>
      <c r="E40" s="108">
        <v>1295</v>
      </c>
      <c r="F40" s="110">
        <v>3640</v>
      </c>
      <c r="I40" s="74">
        <f t="shared" si="2"/>
        <v>151828</v>
      </c>
      <c r="K40" s="74"/>
      <c r="N40" s="96">
        <v>2809</v>
      </c>
    </row>
    <row r="41" spans="1:14" ht="15">
      <c r="A41" s="106">
        <v>40452</v>
      </c>
      <c r="B41" s="74">
        <f t="shared" si="1"/>
        <v>1708</v>
      </c>
      <c r="C41" s="80">
        <v>0.13500000000000001</v>
      </c>
      <c r="D41" s="74">
        <f t="shared" si="0"/>
        <v>5572</v>
      </c>
      <c r="E41" s="108">
        <v>3640</v>
      </c>
      <c r="F41" s="110">
        <v>3640</v>
      </c>
      <c r="I41" s="74">
        <f t="shared" si="2"/>
        <v>146256</v>
      </c>
      <c r="K41" s="74"/>
      <c r="N41" s="96">
        <v>2826</v>
      </c>
    </row>
    <row r="42" spans="1:14" ht="15">
      <c r="A42" s="106">
        <v>40483</v>
      </c>
      <c r="B42" s="74">
        <f t="shared" si="1"/>
        <v>1645</v>
      </c>
      <c r="C42" s="80">
        <v>0.13500000000000001</v>
      </c>
      <c r="D42" s="74">
        <f t="shared" si="0"/>
        <v>5635</v>
      </c>
      <c r="E42" s="108">
        <v>3640</v>
      </c>
      <c r="F42" s="110">
        <v>3640</v>
      </c>
      <c r="H42" s="96">
        <v>10000</v>
      </c>
      <c r="I42" s="74">
        <f t="shared" si="2"/>
        <v>150621</v>
      </c>
      <c r="J42" s="74"/>
      <c r="K42" s="74"/>
    </row>
    <row r="43" spans="1:14" ht="15">
      <c r="A43" s="106">
        <v>40513</v>
      </c>
      <c r="B43" s="74">
        <f t="shared" si="1"/>
        <v>1694</v>
      </c>
      <c r="C43" s="80">
        <v>0.13500000000000001</v>
      </c>
      <c r="D43" s="74">
        <f t="shared" si="0"/>
        <v>5586</v>
      </c>
      <c r="E43" s="108">
        <v>3640</v>
      </c>
      <c r="F43" s="110">
        <v>3640</v>
      </c>
      <c r="I43" s="74">
        <f t="shared" si="2"/>
        <v>145035</v>
      </c>
      <c r="K43" s="74"/>
    </row>
    <row r="44" spans="1:14" ht="15">
      <c r="A44" s="106">
        <v>40544</v>
      </c>
      <c r="B44" s="74">
        <f t="shared" si="1"/>
        <v>1632</v>
      </c>
      <c r="C44" s="80">
        <v>0.13500000000000001</v>
      </c>
      <c r="D44" s="74">
        <f t="shared" si="0"/>
        <v>2008</v>
      </c>
      <c r="E44" s="108">
        <v>3640</v>
      </c>
      <c r="F44" s="96">
        <v>3640</v>
      </c>
      <c r="G44" s="96">
        <v>3640</v>
      </c>
      <c r="I44" s="74">
        <f t="shared" si="2"/>
        <v>146667</v>
      </c>
      <c r="K44" s="74"/>
    </row>
    <row r="45" spans="1:14" ht="15">
      <c r="A45" s="106">
        <v>40575</v>
      </c>
      <c r="B45" s="74">
        <f t="shared" si="1"/>
        <v>1650</v>
      </c>
      <c r="C45" s="80">
        <v>0.13500000000000001</v>
      </c>
      <c r="D45" s="74">
        <f t="shared" si="0"/>
        <v>1990</v>
      </c>
      <c r="E45" s="108">
        <v>3640</v>
      </c>
      <c r="F45" s="110">
        <v>3640</v>
      </c>
      <c r="G45" s="96">
        <v>3640</v>
      </c>
      <c r="I45" s="74">
        <f t="shared" si="2"/>
        <v>148317</v>
      </c>
      <c r="K45" s="74"/>
    </row>
    <row r="46" spans="1:14" ht="15">
      <c r="A46" s="70">
        <v>40603</v>
      </c>
      <c r="B46" s="71">
        <f t="shared" si="1"/>
        <v>1669</v>
      </c>
      <c r="C46" s="79">
        <v>0.13500000000000001</v>
      </c>
      <c r="D46" s="74">
        <f t="shared" si="0"/>
        <v>1971</v>
      </c>
      <c r="E46" s="109">
        <v>3640</v>
      </c>
      <c r="F46" s="99">
        <v>3640</v>
      </c>
      <c r="G46" s="109">
        <v>3640</v>
      </c>
      <c r="H46" s="99"/>
      <c r="I46" s="74">
        <f t="shared" si="2"/>
        <v>149986</v>
      </c>
      <c r="K46" s="74"/>
    </row>
    <row r="47" spans="1:14" ht="15">
      <c r="A47" s="106">
        <v>40634</v>
      </c>
      <c r="B47" s="74">
        <f t="shared" si="1"/>
        <v>1687</v>
      </c>
      <c r="C47" s="80">
        <v>0.13500000000000001</v>
      </c>
      <c r="D47" s="74">
        <f t="shared" si="0"/>
        <v>1953</v>
      </c>
      <c r="E47" s="108">
        <v>3640</v>
      </c>
      <c r="F47" s="99">
        <v>3640</v>
      </c>
      <c r="G47" s="108">
        <v>3640</v>
      </c>
      <c r="I47" s="74">
        <f t="shared" si="2"/>
        <v>151673</v>
      </c>
      <c r="K47" s="74"/>
    </row>
    <row r="48" spans="1:14" ht="15">
      <c r="A48" s="106">
        <v>40664</v>
      </c>
      <c r="B48" s="74">
        <f t="shared" si="1"/>
        <v>1706</v>
      </c>
      <c r="C48" s="80">
        <v>0.13500000000000001</v>
      </c>
      <c r="D48" s="74">
        <f t="shared" si="0"/>
        <v>1934</v>
      </c>
      <c r="E48" s="108">
        <v>3640</v>
      </c>
      <c r="F48" s="99">
        <v>3640</v>
      </c>
      <c r="G48" s="108">
        <v>3640</v>
      </c>
      <c r="I48" s="74">
        <f t="shared" si="2"/>
        <v>153379</v>
      </c>
      <c r="K48" s="74"/>
    </row>
    <row r="49" spans="1:11" ht="15">
      <c r="A49" s="106">
        <v>40695</v>
      </c>
      <c r="B49" s="74">
        <f t="shared" si="1"/>
        <v>1726</v>
      </c>
      <c r="C49" s="80">
        <v>0.13500000000000001</v>
      </c>
      <c r="D49" s="74">
        <f t="shared" si="0"/>
        <v>1914</v>
      </c>
      <c r="E49" s="108">
        <v>3640</v>
      </c>
      <c r="F49" s="99">
        <v>3640</v>
      </c>
      <c r="G49" s="108">
        <v>3640</v>
      </c>
      <c r="I49" s="74">
        <f t="shared" si="2"/>
        <v>155105</v>
      </c>
      <c r="K49" s="74"/>
    </row>
    <row r="50" spans="1:11" ht="15">
      <c r="A50" s="106">
        <v>40725</v>
      </c>
      <c r="B50" s="74">
        <f t="shared" si="1"/>
        <v>1745</v>
      </c>
      <c r="C50" s="80">
        <v>0.13500000000000001</v>
      </c>
      <c r="D50" s="74">
        <f t="shared" si="0"/>
        <v>1895</v>
      </c>
      <c r="E50" s="108">
        <v>3640</v>
      </c>
      <c r="F50" s="99">
        <v>3640</v>
      </c>
      <c r="G50" s="108">
        <v>3640</v>
      </c>
      <c r="I50" s="74">
        <f t="shared" si="2"/>
        <v>156850</v>
      </c>
      <c r="K50" s="74"/>
    </row>
    <row r="51" spans="1:11" ht="15">
      <c r="A51" s="106">
        <v>40756</v>
      </c>
      <c r="B51" s="74">
        <f t="shared" si="1"/>
        <v>1765</v>
      </c>
      <c r="C51" s="80">
        <v>0.13500000000000001</v>
      </c>
      <c r="D51" s="74">
        <f t="shared" si="0"/>
        <v>1875</v>
      </c>
      <c r="E51" s="108">
        <v>3640</v>
      </c>
      <c r="F51" s="99">
        <v>3640</v>
      </c>
      <c r="G51" s="108">
        <v>3640</v>
      </c>
      <c r="I51" s="74">
        <f t="shared" si="2"/>
        <v>158615</v>
      </c>
      <c r="K51" s="74"/>
    </row>
    <row r="52" spans="1:11" ht="15">
      <c r="A52" s="106">
        <v>40787</v>
      </c>
      <c r="B52" s="74">
        <f t="shared" si="1"/>
        <v>1784</v>
      </c>
      <c r="C52" s="80">
        <v>0.13500000000000001</v>
      </c>
      <c r="D52" s="74">
        <f t="shared" si="0"/>
        <v>1856</v>
      </c>
      <c r="E52" s="108">
        <v>3640</v>
      </c>
      <c r="F52" s="99">
        <v>3640</v>
      </c>
      <c r="G52" s="108">
        <v>3640</v>
      </c>
      <c r="I52" s="74">
        <f t="shared" si="2"/>
        <v>160399</v>
      </c>
      <c r="K52" s="74"/>
    </row>
    <row r="53" spans="1:11" ht="15">
      <c r="A53" s="106">
        <v>40817</v>
      </c>
      <c r="B53" s="74">
        <f t="shared" si="1"/>
        <v>1804</v>
      </c>
      <c r="C53" s="80">
        <v>0.13500000000000001</v>
      </c>
      <c r="D53" s="74">
        <f t="shared" si="0"/>
        <v>1836</v>
      </c>
      <c r="E53" s="108">
        <v>3640</v>
      </c>
      <c r="F53" s="99">
        <v>3640</v>
      </c>
      <c r="G53" s="108">
        <v>3640</v>
      </c>
      <c r="I53" s="74">
        <f t="shared" si="2"/>
        <v>162203</v>
      </c>
      <c r="K53" s="74"/>
    </row>
    <row r="54" spans="1:11" ht="15">
      <c r="A54" s="106">
        <v>40848</v>
      </c>
      <c r="B54" s="74">
        <f t="shared" si="1"/>
        <v>1825</v>
      </c>
      <c r="C54" s="80">
        <v>0.13500000000000001</v>
      </c>
      <c r="D54" s="74">
        <f t="shared" si="0"/>
        <v>1815</v>
      </c>
      <c r="E54" s="108">
        <v>3640</v>
      </c>
      <c r="F54" s="99">
        <v>3640</v>
      </c>
      <c r="G54" s="108">
        <v>3640</v>
      </c>
      <c r="H54" s="96">
        <v>10000</v>
      </c>
      <c r="I54" s="74">
        <f t="shared" si="2"/>
        <v>174028</v>
      </c>
      <c r="K54" s="74"/>
    </row>
    <row r="55" spans="1:11" ht="15">
      <c r="A55" s="106">
        <v>40878</v>
      </c>
      <c r="B55" s="74">
        <f t="shared" si="1"/>
        <v>1958</v>
      </c>
      <c r="C55" s="80">
        <v>0.13500000000000001</v>
      </c>
      <c r="D55" s="74">
        <f t="shared" si="0"/>
        <v>1692</v>
      </c>
      <c r="E55" s="108">
        <v>3650</v>
      </c>
      <c r="F55" s="96">
        <v>1820</v>
      </c>
      <c r="G55" s="108">
        <v>1820</v>
      </c>
      <c r="I55" s="74">
        <f t="shared" si="2"/>
        <v>174156</v>
      </c>
      <c r="J55" s="74"/>
      <c r="K55" s="74"/>
    </row>
    <row r="56" spans="1:11">
      <c r="A56" s="106">
        <v>40909</v>
      </c>
      <c r="B56" s="74">
        <f t="shared" si="1"/>
        <v>1959</v>
      </c>
      <c r="C56" s="80">
        <v>0.13500000000000001</v>
      </c>
      <c r="D56" s="74">
        <f t="shared" si="0"/>
        <v>-139</v>
      </c>
      <c r="E56" s="96">
        <v>0</v>
      </c>
      <c r="F56" s="96">
        <v>1820</v>
      </c>
      <c r="I56" s="74">
        <f t="shared" si="2"/>
        <v>174295</v>
      </c>
      <c r="K56" s="74"/>
    </row>
    <row r="57" spans="1:11">
      <c r="A57" s="106">
        <v>40940</v>
      </c>
      <c r="B57" s="74">
        <f t="shared" si="1"/>
        <v>1961</v>
      </c>
      <c r="C57" s="80">
        <v>0.13500000000000001</v>
      </c>
      <c r="D57" s="74">
        <f t="shared" si="0"/>
        <v>-141</v>
      </c>
      <c r="E57" s="96">
        <v>0</v>
      </c>
      <c r="F57" s="96">
        <v>1820</v>
      </c>
      <c r="I57" s="74">
        <f t="shared" si="2"/>
        <v>174436</v>
      </c>
      <c r="K57" s="74"/>
    </row>
    <row r="58" spans="1:11" ht="15">
      <c r="A58" s="70">
        <v>40969</v>
      </c>
      <c r="B58" s="71">
        <f t="shared" si="1"/>
        <v>1962</v>
      </c>
      <c r="C58" s="79">
        <v>0.13500000000000001</v>
      </c>
      <c r="D58" s="74">
        <f t="shared" si="0"/>
        <v>-142</v>
      </c>
      <c r="E58" s="99">
        <v>0</v>
      </c>
      <c r="F58" s="109">
        <v>1820</v>
      </c>
      <c r="G58" s="99"/>
      <c r="H58" s="99"/>
      <c r="I58" s="74">
        <f t="shared" si="2"/>
        <v>174578</v>
      </c>
      <c r="K58" s="74"/>
    </row>
    <row r="59" spans="1:11" ht="15">
      <c r="A59" s="106">
        <v>41000</v>
      </c>
      <c r="B59" s="74">
        <f t="shared" si="1"/>
        <v>1964</v>
      </c>
      <c r="C59" s="80">
        <v>0.13500000000000001</v>
      </c>
      <c r="D59" s="74">
        <f t="shared" si="0"/>
        <v>-144</v>
      </c>
      <c r="E59" s="96">
        <v>0</v>
      </c>
      <c r="F59" s="108">
        <v>1820</v>
      </c>
      <c r="I59" s="74">
        <f t="shared" si="2"/>
        <v>174722</v>
      </c>
      <c r="K59" s="74"/>
    </row>
    <row r="60" spans="1:11" ht="15">
      <c r="A60" s="106">
        <v>41030</v>
      </c>
      <c r="B60" s="74">
        <f t="shared" si="1"/>
        <v>1966</v>
      </c>
      <c r="C60" s="80">
        <v>0.13500000000000001</v>
      </c>
      <c r="D60" s="74">
        <f t="shared" si="0"/>
        <v>-146</v>
      </c>
      <c r="E60" s="96">
        <v>0</v>
      </c>
      <c r="F60" s="108">
        <v>1820</v>
      </c>
      <c r="I60" s="74">
        <f t="shared" si="2"/>
        <v>174868</v>
      </c>
      <c r="K60" s="74"/>
    </row>
    <row r="61" spans="1:11" ht="15">
      <c r="A61" s="106">
        <v>41061</v>
      </c>
      <c r="B61" s="74">
        <f t="shared" si="1"/>
        <v>1967</v>
      </c>
      <c r="C61" s="80">
        <v>0.13500000000000001</v>
      </c>
      <c r="D61" s="74">
        <f t="shared" si="0"/>
        <v>-147</v>
      </c>
      <c r="E61" s="96">
        <v>0</v>
      </c>
      <c r="F61" s="108">
        <v>1820</v>
      </c>
      <c r="I61" s="74">
        <f t="shared" si="2"/>
        <v>175015</v>
      </c>
      <c r="K61" s="74"/>
    </row>
    <row r="62" spans="1:11" ht="15">
      <c r="A62" s="106">
        <v>41091</v>
      </c>
      <c r="B62" s="74">
        <f t="shared" si="1"/>
        <v>1969</v>
      </c>
      <c r="C62" s="80">
        <v>0.13500000000000001</v>
      </c>
      <c r="D62" s="74">
        <f t="shared" si="0"/>
        <v>-149</v>
      </c>
      <c r="E62" s="96">
        <v>0</v>
      </c>
      <c r="F62" s="108">
        <v>1820</v>
      </c>
      <c r="I62" s="74">
        <f t="shared" si="2"/>
        <v>175164</v>
      </c>
      <c r="K62" s="74"/>
    </row>
    <row r="63" spans="1:11" ht="15">
      <c r="A63" s="106">
        <v>41122</v>
      </c>
      <c r="B63" s="74">
        <f t="shared" si="1"/>
        <v>1971</v>
      </c>
      <c r="C63" s="80">
        <v>0.13500000000000001</v>
      </c>
      <c r="D63" s="74">
        <f t="shared" si="0"/>
        <v>-151</v>
      </c>
      <c r="E63" s="96">
        <v>0</v>
      </c>
      <c r="F63" s="108">
        <v>1820</v>
      </c>
      <c r="I63" s="74">
        <f t="shared" si="2"/>
        <v>175315</v>
      </c>
      <c r="K63" s="74"/>
    </row>
    <row r="64" spans="1:11" ht="15">
      <c r="A64" s="106">
        <v>41153</v>
      </c>
      <c r="B64" s="74">
        <f t="shared" si="1"/>
        <v>1972</v>
      </c>
      <c r="C64" s="80">
        <v>0.13500000000000001</v>
      </c>
      <c r="D64" s="74">
        <f t="shared" si="0"/>
        <v>1751</v>
      </c>
      <c r="E64" s="96">
        <v>1903</v>
      </c>
      <c r="F64" s="108">
        <v>1820</v>
      </c>
      <c r="I64" s="74">
        <f t="shared" si="2"/>
        <v>173564</v>
      </c>
      <c r="K64" s="74"/>
    </row>
    <row r="65" spans="1:11" ht="15">
      <c r="A65" s="106">
        <v>41183</v>
      </c>
      <c r="B65" s="74">
        <f t="shared" si="1"/>
        <v>1953</v>
      </c>
      <c r="C65" s="80">
        <v>0.13500000000000001</v>
      </c>
      <c r="D65" s="74">
        <f t="shared" si="0"/>
        <v>-133</v>
      </c>
      <c r="E65" s="96">
        <v>0</v>
      </c>
      <c r="F65" s="108">
        <v>1820</v>
      </c>
      <c r="H65" s="96">
        <v>10000</v>
      </c>
      <c r="I65" s="74">
        <f t="shared" si="2"/>
        <v>183697</v>
      </c>
      <c r="K65" s="74"/>
    </row>
    <row r="66" spans="1:11" ht="15">
      <c r="A66" s="106">
        <v>41214</v>
      </c>
      <c r="B66" s="74">
        <f t="shared" si="1"/>
        <v>2067</v>
      </c>
      <c r="C66" s="80">
        <v>0.13500000000000001</v>
      </c>
      <c r="D66" s="74">
        <f t="shared" si="0"/>
        <v>-247</v>
      </c>
      <c r="E66" s="96">
        <v>0</v>
      </c>
      <c r="F66" s="108">
        <v>1820</v>
      </c>
      <c r="I66" s="74">
        <f t="shared" si="2"/>
        <v>183944</v>
      </c>
      <c r="K66" s="74"/>
    </row>
    <row r="67" spans="1:11" ht="15">
      <c r="A67" s="106">
        <v>41244</v>
      </c>
      <c r="B67" s="74">
        <f t="shared" si="1"/>
        <v>2069</v>
      </c>
      <c r="C67" s="80">
        <v>0.13500000000000001</v>
      </c>
      <c r="D67" s="74">
        <f t="shared" si="0"/>
        <v>-249</v>
      </c>
      <c r="F67" s="108">
        <v>1820</v>
      </c>
      <c r="I67" s="74">
        <f t="shared" si="2"/>
        <v>184193</v>
      </c>
      <c r="K67" s="74"/>
    </row>
    <row r="68" spans="1:11" ht="15">
      <c r="A68" s="106">
        <v>41275</v>
      </c>
      <c r="B68" s="74">
        <f t="shared" si="1"/>
        <v>2072</v>
      </c>
      <c r="C68" s="80">
        <v>0.13500000000000001</v>
      </c>
      <c r="D68" s="74">
        <f t="shared" si="0"/>
        <v>-252</v>
      </c>
      <c r="E68" s="96">
        <v>0</v>
      </c>
      <c r="F68" s="108">
        <v>1820</v>
      </c>
      <c r="I68" s="74">
        <f t="shared" si="2"/>
        <v>184445</v>
      </c>
      <c r="K68" s="74"/>
    </row>
    <row r="69" spans="1:11" ht="15">
      <c r="A69" s="106">
        <v>41306</v>
      </c>
      <c r="B69" s="74">
        <f t="shared" si="1"/>
        <v>2075</v>
      </c>
      <c r="C69" s="80">
        <v>0.13500000000000001</v>
      </c>
      <c r="D69" s="74">
        <f t="shared" ref="D69:D88" si="3">E69+F69-G69-B69</f>
        <v>-255</v>
      </c>
      <c r="E69" s="96">
        <v>0</v>
      </c>
      <c r="F69" s="108">
        <v>1820</v>
      </c>
      <c r="I69" s="74">
        <f t="shared" si="2"/>
        <v>184700</v>
      </c>
      <c r="K69" s="74"/>
    </row>
    <row r="70" spans="1:11" ht="15">
      <c r="A70" s="106">
        <v>41334</v>
      </c>
      <c r="B70" s="74">
        <f t="shared" ref="B70:B88" si="4">ROUND(I69*C69/12,0)</f>
        <v>2078</v>
      </c>
      <c r="C70" s="80">
        <v>0.13500000000000001</v>
      </c>
      <c r="D70" s="74">
        <f t="shared" si="3"/>
        <v>-258</v>
      </c>
      <c r="E70" s="96">
        <v>0</v>
      </c>
      <c r="F70" s="108">
        <v>1820</v>
      </c>
      <c r="I70" s="74">
        <f t="shared" ref="I70:I88" si="5">I69-D70+G70+H70</f>
        <v>184958</v>
      </c>
      <c r="K70" s="74"/>
    </row>
    <row r="71" spans="1:11" ht="15">
      <c r="A71" s="106">
        <v>41365</v>
      </c>
      <c r="B71" s="74">
        <f t="shared" si="4"/>
        <v>2081</v>
      </c>
      <c r="C71" s="80">
        <v>0.14000000000000001</v>
      </c>
      <c r="D71" s="74">
        <f t="shared" si="3"/>
        <v>-261</v>
      </c>
      <c r="F71" s="108">
        <v>1820</v>
      </c>
      <c r="I71" s="74">
        <f t="shared" si="5"/>
        <v>185219</v>
      </c>
      <c r="K71" s="74"/>
    </row>
    <row r="72" spans="1:11" ht="15">
      <c r="A72" s="106">
        <v>41395</v>
      </c>
      <c r="B72" s="74">
        <f t="shared" si="4"/>
        <v>2161</v>
      </c>
      <c r="C72" s="80">
        <v>0.14000000000000001</v>
      </c>
      <c r="D72" s="74">
        <f t="shared" si="3"/>
        <v>-341</v>
      </c>
      <c r="F72" s="108">
        <v>1820</v>
      </c>
      <c r="I72" s="74">
        <f t="shared" si="5"/>
        <v>185560</v>
      </c>
      <c r="K72" s="74"/>
    </row>
    <row r="73" spans="1:11" ht="15">
      <c r="A73" s="106">
        <v>41426</v>
      </c>
      <c r="B73" s="74">
        <f t="shared" si="4"/>
        <v>2165</v>
      </c>
      <c r="C73" s="80">
        <v>0.14000000000000001</v>
      </c>
      <c r="D73" s="74">
        <f t="shared" si="3"/>
        <v>-345</v>
      </c>
      <c r="F73" s="108">
        <v>1820</v>
      </c>
      <c r="I73" s="74">
        <f t="shared" si="5"/>
        <v>185905</v>
      </c>
      <c r="K73" s="74"/>
    </row>
    <row r="74" spans="1:11" ht="15">
      <c r="A74" s="106">
        <v>41456</v>
      </c>
      <c r="B74" s="74">
        <f t="shared" si="4"/>
        <v>2169</v>
      </c>
      <c r="C74" s="80">
        <v>0.14000000000000001</v>
      </c>
      <c r="D74" s="74">
        <f t="shared" si="3"/>
        <v>-349</v>
      </c>
      <c r="F74" s="108">
        <v>1820</v>
      </c>
      <c r="I74" s="74">
        <f t="shared" si="5"/>
        <v>186254</v>
      </c>
      <c r="K74" s="74"/>
    </row>
    <row r="75" spans="1:11" ht="15">
      <c r="A75" s="106">
        <v>41487</v>
      </c>
      <c r="B75" s="74">
        <f t="shared" si="4"/>
        <v>2173</v>
      </c>
      <c r="C75" s="80">
        <v>0.14000000000000001</v>
      </c>
      <c r="D75" s="74">
        <f t="shared" si="3"/>
        <v>-353</v>
      </c>
      <c r="F75" s="108">
        <v>1820</v>
      </c>
      <c r="I75" s="74">
        <f t="shared" si="5"/>
        <v>186607</v>
      </c>
      <c r="K75" s="74"/>
    </row>
    <row r="76" spans="1:11" ht="15">
      <c r="A76" s="106">
        <v>41518</v>
      </c>
      <c r="B76" s="74">
        <f t="shared" si="4"/>
        <v>2177</v>
      </c>
      <c r="C76" s="80">
        <v>0.14000000000000001</v>
      </c>
      <c r="D76" s="74">
        <f t="shared" si="3"/>
        <v>-357</v>
      </c>
      <c r="F76" s="108">
        <v>1820</v>
      </c>
      <c r="I76" s="74">
        <f t="shared" si="5"/>
        <v>186964</v>
      </c>
      <c r="K76" s="74"/>
    </row>
    <row r="77" spans="1:11" ht="15">
      <c r="A77" s="106">
        <v>41548</v>
      </c>
      <c r="B77" s="74">
        <f t="shared" si="4"/>
        <v>2181</v>
      </c>
      <c r="C77" s="80">
        <v>0.14000000000000001</v>
      </c>
      <c r="D77" s="74">
        <f t="shared" si="3"/>
        <v>-361</v>
      </c>
      <c r="F77" s="108">
        <v>1820</v>
      </c>
      <c r="I77" s="74">
        <f t="shared" si="5"/>
        <v>187325</v>
      </c>
      <c r="K77" s="74"/>
    </row>
    <row r="78" spans="1:11" ht="15">
      <c r="A78" s="106">
        <v>41579</v>
      </c>
      <c r="B78" s="74">
        <f t="shared" si="4"/>
        <v>2185</v>
      </c>
      <c r="C78" s="80">
        <v>0.14000000000000001</v>
      </c>
      <c r="D78" s="74">
        <f t="shared" si="3"/>
        <v>-365</v>
      </c>
      <c r="F78" s="108">
        <v>1820</v>
      </c>
      <c r="H78" s="96">
        <v>10000</v>
      </c>
      <c r="I78" s="74">
        <f t="shared" si="5"/>
        <v>197690</v>
      </c>
      <c r="K78" s="74"/>
    </row>
    <row r="79" spans="1:11" ht="15">
      <c r="A79" s="106">
        <v>41609</v>
      </c>
      <c r="B79" s="74">
        <f t="shared" si="4"/>
        <v>2306</v>
      </c>
      <c r="C79" s="80">
        <v>0.14000000000000001</v>
      </c>
      <c r="D79" s="74">
        <f t="shared" si="3"/>
        <v>-486</v>
      </c>
      <c r="F79" s="108">
        <v>1820</v>
      </c>
      <c r="I79" s="74">
        <f t="shared" si="5"/>
        <v>198176</v>
      </c>
      <c r="K79" s="74"/>
    </row>
    <row r="80" spans="1:11" ht="15">
      <c r="A80" s="106">
        <v>41640</v>
      </c>
      <c r="B80" s="74">
        <f t="shared" si="4"/>
        <v>2312</v>
      </c>
      <c r="C80" s="80">
        <v>0.14000000000000001</v>
      </c>
      <c r="D80" s="74">
        <f t="shared" si="3"/>
        <v>-492</v>
      </c>
      <c r="F80" s="108">
        <v>1820</v>
      </c>
      <c r="I80" s="74">
        <f t="shared" si="5"/>
        <v>198668</v>
      </c>
      <c r="K80" s="74"/>
    </row>
    <row r="81" spans="1:11" ht="15">
      <c r="A81" s="106">
        <v>41671</v>
      </c>
      <c r="B81" s="74">
        <f t="shared" si="4"/>
        <v>2318</v>
      </c>
      <c r="C81" s="80">
        <v>0.14000000000000001</v>
      </c>
      <c r="D81" s="74">
        <f t="shared" si="3"/>
        <v>-498</v>
      </c>
      <c r="F81" s="108">
        <v>1820</v>
      </c>
      <c r="I81" s="74">
        <f t="shared" si="5"/>
        <v>199166</v>
      </c>
      <c r="K81" s="74"/>
    </row>
    <row r="82" spans="1:11" ht="15">
      <c r="A82" s="106">
        <v>41699</v>
      </c>
      <c r="B82" s="74">
        <f t="shared" si="4"/>
        <v>2324</v>
      </c>
      <c r="C82" s="80">
        <v>0.14000000000000001</v>
      </c>
      <c r="D82" s="74">
        <f t="shared" si="3"/>
        <v>-504</v>
      </c>
      <c r="F82" s="108">
        <v>1820</v>
      </c>
      <c r="I82" s="74">
        <f t="shared" si="5"/>
        <v>199670</v>
      </c>
      <c r="K82" s="74"/>
    </row>
    <row r="83" spans="1:11" ht="15">
      <c r="A83" s="106">
        <v>41730</v>
      </c>
      <c r="B83" s="101">
        <f t="shared" si="4"/>
        <v>2329</v>
      </c>
      <c r="C83" s="80">
        <v>0.14000000000000001</v>
      </c>
      <c r="D83" s="74">
        <f t="shared" si="3"/>
        <v>-509</v>
      </c>
      <c r="F83" s="108">
        <v>1820</v>
      </c>
      <c r="I83" s="74">
        <f t="shared" si="5"/>
        <v>200179</v>
      </c>
      <c r="K83" s="74"/>
    </row>
    <row r="84" spans="1:11" ht="15">
      <c r="A84" s="106">
        <v>41760</v>
      </c>
      <c r="B84" s="101">
        <f t="shared" si="4"/>
        <v>2335</v>
      </c>
      <c r="C84" s="80">
        <v>0.14000000000000001</v>
      </c>
      <c r="D84" s="74">
        <f t="shared" si="3"/>
        <v>-515</v>
      </c>
      <c r="F84" s="108">
        <v>1820</v>
      </c>
      <c r="I84" s="74">
        <f t="shared" si="5"/>
        <v>200694</v>
      </c>
      <c r="K84" s="74"/>
    </row>
    <row r="85" spans="1:11" ht="15">
      <c r="A85" s="106">
        <v>41791</v>
      </c>
      <c r="B85" s="101">
        <f t="shared" si="4"/>
        <v>2341</v>
      </c>
      <c r="C85" s="80">
        <v>0.14000000000000001</v>
      </c>
      <c r="D85" s="74">
        <f t="shared" si="3"/>
        <v>-521</v>
      </c>
      <c r="F85" s="108">
        <v>1820</v>
      </c>
      <c r="I85" s="74">
        <f t="shared" si="5"/>
        <v>201215</v>
      </c>
      <c r="K85" s="74"/>
    </row>
    <row r="86" spans="1:11" ht="15">
      <c r="A86" s="106">
        <v>41821</v>
      </c>
      <c r="B86" s="101">
        <f t="shared" si="4"/>
        <v>2348</v>
      </c>
      <c r="C86" s="80">
        <v>0.14000000000000001</v>
      </c>
      <c r="D86" s="74">
        <f t="shared" si="3"/>
        <v>-528</v>
      </c>
      <c r="F86" s="108">
        <v>1820</v>
      </c>
      <c r="I86" s="74">
        <f t="shared" si="5"/>
        <v>201743</v>
      </c>
      <c r="K86" s="74"/>
    </row>
    <row r="87" spans="1:11" ht="15">
      <c r="A87" s="106">
        <v>41852</v>
      </c>
      <c r="B87" s="101">
        <f t="shared" si="4"/>
        <v>2354</v>
      </c>
      <c r="C87" s="80">
        <v>0.14000000000000001</v>
      </c>
      <c r="D87" s="74">
        <f t="shared" si="3"/>
        <v>-534</v>
      </c>
      <c r="F87" s="108">
        <v>1820</v>
      </c>
      <c r="I87" s="74">
        <f t="shared" si="5"/>
        <v>202277</v>
      </c>
      <c r="K87" s="74"/>
    </row>
    <row r="88" spans="1:11" ht="15">
      <c r="A88" s="106">
        <v>41883</v>
      </c>
      <c r="B88" s="101">
        <f t="shared" si="4"/>
        <v>2360</v>
      </c>
      <c r="C88" s="80">
        <v>0.14000000000000001</v>
      </c>
      <c r="D88" s="74">
        <f t="shared" si="3"/>
        <v>-540</v>
      </c>
      <c r="F88" s="108">
        <v>1820</v>
      </c>
      <c r="I88" s="74">
        <f t="shared" si="5"/>
        <v>202817</v>
      </c>
      <c r="K88" s="101"/>
    </row>
    <row r="89" spans="1:11" ht="15">
      <c r="A89" s="116" t="s">
        <v>74</v>
      </c>
      <c r="B89" s="101">
        <f>SUM(B5:B88)</f>
        <v>170801</v>
      </c>
      <c r="C89" s="101"/>
      <c r="D89" s="101">
        <f>SUM(D5:D88)</f>
        <v>79043</v>
      </c>
      <c r="E89" s="101">
        <f>SUM(E5:E88)</f>
        <v>91504</v>
      </c>
      <c r="F89" s="100">
        <f>SUM(F5:F88)</f>
        <v>200200</v>
      </c>
      <c r="G89" s="100">
        <f>SUM(G5:G88)</f>
        <v>41860</v>
      </c>
      <c r="H89" s="101">
        <f>SUM(H5:H88)</f>
        <v>40000</v>
      </c>
      <c r="I89" s="101"/>
    </row>
    <row r="91" spans="1:11" ht="15">
      <c r="A91" s="113"/>
      <c r="B91" s="101"/>
      <c r="E91" s="74"/>
      <c r="F91" s="74"/>
    </row>
    <row r="92" spans="1:11" ht="15">
      <c r="B92" s="101"/>
    </row>
    <row r="93" spans="1:11">
      <c r="A93" s="112"/>
      <c r="B93" s="74"/>
    </row>
    <row r="94" spans="1:11">
      <c r="B94" s="74"/>
    </row>
    <row r="95" spans="1:11" ht="15">
      <c r="A95" s="113"/>
      <c r="B95" s="101"/>
    </row>
    <row r="97" spans="1:8">
      <c r="A97" s="111"/>
      <c r="B97" s="74"/>
    </row>
    <row r="98" spans="1:8">
      <c r="A98" s="112"/>
      <c r="B98" s="74"/>
      <c r="C98" s="71"/>
      <c r="D98" s="71"/>
      <c r="E98" s="71"/>
      <c r="H98" s="74"/>
    </row>
    <row r="99" spans="1:8">
      <c r="A99" s="112"/>
      <c r="B99" s="74"/>
      <c r="H99" s="74"/>
    </row>
    <row r="100" spans="1:8">
      <c r="A100" s="112"/>
      <c r="B100" s="74"/>
      <c r="H100" s="74"/>
    </row>
    <row r="101" spans="1:8">
      <c r="A101" s="112"/>
      <c r="B101" s="74"/>
      <c r="H101" s="74"/>
    </row>
    <row r="102" spans="1:8" ht="15">
      <c r="A102" s="113"/>
      <c r="B102" s="101"/>
    </row>
    <row r="103" spans="1:8">
      <c r="A103" s="112"/>
      <c r="B103" s="74"/>
    </row>
    <row r="104" spans="1:8">
      <c r="A104" s="112"/>
      <c r="B104" s="74"/>
    </row>
    <row r="105" spans="1:8" ht="15">
      <c r="A105" s="113"/>
      <c r="B105" s="101"/>
    </row>
    <row r="106" spans="1:8">
      <c r="A106" s="112"/>
      <c r="B106" s="74"/>
    </row>
    <row r="107" spans="1:8">
      <c r="A107" s="112"/>
      <c r="B107" s="74"/>
    </row>
    <row r="108" spans="1:8">
      <c r="A108" s="112"/>
      <c r="B108" s="74"/>
    </row>
    <row r="109" spans="1:8">
      <c r="A109" s="112"/>
      <c r="B109" s="74"/>
    </row>
    <row r="110" spans="1:8">
      <c r="A110" s="112"/>
      <c r="B110" s="74"/>
    </row>
    <row r="111" spans="1:8">
      <c r="A111" s="112"/>
      <c r="B111" s="74"/>
    </row>
    <row r="112" spans="1:8">
      <c r="A112" s="112"/>
      <c r="B112" s="74"/>
    </row>
    <row r="113" spans="1:8">
      <c r="A113" s="112"/>
      <c r="B113" s="74"/>
    </row>
    <row r="114" spans="1:8">
      <c r="A114" s="112"/>
      <c r="B114" s="74"/>
    </row>
    <row r="115" spans="1:8">
      <c r="A115" s="112"/>
      <c r="B115" s="74"/>
    </row>
    <row r="116" spans="1:8" ht="15">
      <c r="A116" s="113"/>
      <c r="B116" s="101"/>
    </row>
    <row r="117" spans="1:8">
      <c r="A117" s="112"/>
      <c r="B117" s="74"/>
    </row>
    <row r="118" spans="1:8">
      <c r="A118" s="112"/>
      <c r="B118" s="74"/>
    </row>
    <row r="120" spans="1:8" ht="15">
      <c r="A120" s="113"/>
      <c r="B120" s="101"/>
    </row>
    <row r="121" spans="1:8">
      <c r="A121" s="114"/>
      <c r="B121" s="115"/>
      <c r="H121" s="74"/>
    </row>
    <row r="122" spans="1:8">
      <c r="A122" s="114"/>
      <c r="B122" s="115"/>
    </row>
    <row r="123" spans="1:8">
      <c r="A123" s="112"/>
      <c r="B123" s="74"/>
    </row>
    <row r="124" spans="1:8">
      <c r="A124" s="112"/>
      <c r="B124" s="74"/>
      <c r="H124" s="74"/>
    </row>
    <row r="125" spans="1:8">
      <c r="A125" s="112"/>
      <c r="B125" s="74"/>
    </row>
    <row r="126" spans="1:8">
      <c r="A126" s="112"/>
      <c r="B126" s="74"/>
    </row>
    <row r="127" spans="1:8">
      <c r="A127" s="112"/>
      <c r="B127" s="74"/>
      <c r="E127" s="74"/>
      <c r="F127" s="74"/>
      <c r="G127" s="74"/>
      <c r="H127" s="74"/>
    </row>
    <row r="128" spans="1:8">
      <c r="A128" s="112"/>
      <c r="B128" s="74"/>
    </row>
    <row r="130" spans="1:4">
      <c r="B130" s="74"/>
      <c r="D130" s="74"/>
    </row>
    <row r="132" spans="1:4">
      <c r="A132" s="112"/>
      <c r="B132" s="74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GODE</vt:lpstr>
      <vt:lpstr>Sheet1</vt:lpstr>
      <vt:lpstr>Sheet2</vt:lpstr>
      <vt:lpstr>Sheet3</vt:lpstr>
      <vt:lpstr>MAIN SHEET</vt:lpstr>
      <vt:lpstr>Sheet5</vt:lpstr>
      <vt:lpstr>Sheet6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more</cp:lastModifiedBy>
  <cp:lastPrinted>2014-09-24T00:22:07Z</cp:lastPrinted>
  <dcterms:created xsi:type="dcterms:W3CDTF">2009-09-17T21:21:16Z</dcterms:created>
  <dcterms:modified xsi:type="dcterms:W3CDTF">2014-09-23T23:15:59Z</dcterms:modified>
</cp:coreProperties>
</file>