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" windowWidth="8580" windowHeight="3720" tabRatio="825" activeTab="4"/>
  </bookViews>
  <sheets>
    <sheet name="Computation" sheetId="11" r:id="rId1"/>
    <sheet name="Balance Sheet" sheetId="3" r:id="rId2"/>
    <sheet name="Profit And Loss" sheetId="4" r:id="rId3"/>
    <sheet name="Cash Flow" sheetId="13" state="hidden" r:id="rId4"/>
    <sheet name="Notes" sheetId="1" r:id="rId5"/>
    <sheet name="Grouping" sheetId="2" r:id="rId6"/>
    <sheet name="Fixed Assets" sheetId="6" r:id="rId7"/>
    <sheet name="Sheet5" sheetId="5" state="hidden" r:id="rId8"/>
    <sheet name="Comput" sheetId="7" state="hidden" r:id="rId9"/>
    <sheet name="Sheet1" sheetId="8" state="hidden" r:id="rId10"/>
    <sheet name="Sheet2" sheetId="9" state="hidden" r:id="rId11"/>
    <sheet name="Sheet3" sheetId="10" state="hidden" r:id="rId12"/>
    <sheet name="Sheet6" sheetId="12" state="hidden" r:id="rId13"/>
    <sheet name="Sheet4" sheetId="14" state="hidden" r:id="rId14"/>
  </sheets>
  <definedNames>
    <definedName name="_xlnm._FilterDatabase" localSheetId="6" hidden="1">'Fixed Assets'!$B$19:$P$24</definedName>
  </definedNames>
  <calcPr calcId="124519"/>
</workbook>
</file>

<file path=xl/calcChain.xml><?xml version="1.0" encoding="utf-8"?>
<calcChain xmlns="http://schemas.openxmlformats.org/spreadsheetml/2006/main">
  <c r="G13" i="3"/>
  <c r="F13"/>
  <c r="F12"/>
  <c r="C4" i="13"/>
  <c r="D4" i="4"/>
  <c r="C4" i="3"/>
  <c r="G17"/>
  <c r="F17"/>
  <c r="I266" i="1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F68" i="2"/>
  <c r="I107"/>
  <c r="I265" i="1" s="1"/>
  <c r="F107" i="2"/>
  <c r="F265" i="1" s="1"/>
  <c r="I330"/>
  <c r="F330"/>
  <c r="F33" i="4" s="1"/>
  <c r="I323" i="1"/>
  <c r="F323"/>
  <c r="F29" i="4" s="1"/>
  <c r="I259" i="1"/>
  <c r="F259"/>
  <c r="F92"/>
  <c r="F26" i="3" s="1"/>
  <c r="J33" i="1" l="1"/>
  <c r="G33"/>
  <c r="F39" i="4"/>
  <c r="F290" i="1"/>
  <c r="E24" i="13"/>
  <c r="F24"/>
  <c r="F16"/>
  <c r="F15"/>
  <c r="F45"/>
  <c r="E45"/>
  <c r="F37"/>
  <c r="E37" l="1"/>
  <c r="F17"/>
  <c r="F28" s="1"/>
  <c r="F50" s="1"/>
  <c r="E17"/>
  <c r="E28" l="1"/>
  <c r="E50" s="1"/>
  <c r="G53" i="12" l="1"/>
  <c r="F53"/>
  <c r="E53"/>
  <c r="D53"/>
  <c r="F49"/>
  <c r="F56" s="1"/>
  <c r="E49"/>
  <c r="E56" s="1"/>
  <c r="E48"/>
  <c r="G48"/>
  <c r="G49" s="1"/>
  <c r="G56" s="1"/>
  <c r="F48"/>
  <c r="E36"/>
  <c r="D36"/>
  <c r="F36"/>
  <c r="G23"/>
  <c r="G39" s="1"/>
  <c r="F23"/>
  <c r="E23"/>
  <c r="D23"/>
  <c r="N23"/>
  <c r="D45" s="1"/>
  <c r="D48" s="1"/>
  <c r="D49" s="1"/>
  <c r="D56" s="1"/>
  <c r="L39"/>
  <c r="I39"/>
  <c r="F39"/>
  <c r="E39"/>
  <c r="D39"/>
  <c r="N35"/>
  <c r="K35"/>
  <c r="J35"/>
  <c r="H35"/>
  <c r="N34"/>
  <c r="K34"/>
  <c r="J34"/>
  <c r="H34"/>
  <c r="N33"/>
  <c r="K33"/>
  <c r="J33"/>
  <c r="H33"/>
  <c r="N32"/>
  <c r="N36" s="1"/>
  <c r="K32"/>
  <c r="J32"/>
  <c r="H32"/>
  <c r="N29"/>
  <c r="K29"/>
  <c r="J29"/>
  <c r="H29"/>
  <c r="N26"/>
  <c r="K26"/>
  <c r="J26"/>
  <c r="H26"/>
  <c r="N22"/>
  <c r="K22"/>
  <c r="J22"/>
  <c r="H22"/>
  <c r="N21"/>
  <c r="K21"/>
  <c r="J21"/>
  <c r="H21"/>
  <c r="N20"/>
  <c r="K20"/>
  <c r="J20"/>
  <c r="H20"/>
  <c r="N19"/>
  <c r="K19"/>
  <c r="J19"/>
  <c r="H19"/>
  <c r="N18"/>
  <c r="K18"/>
  <c r="J18"/>
  <c r="H18"/>
  <c r="N17"/>
  <c r="K17"/>
  <c r="J17"/>
  <c r="H17"/>
  <c r="N16"/>
  <c r="K16"/>
  <c r="J16"/>
  <c r="H16"/>
  <c r="N15"/>
  <c r="K15"/>
  <c r="J15"/>
  <c r="H15"/>
  <c r="N14"/>
  <c r="K14"/>
  <c r="J14"/>
  <c r="H14"/>
  <c r="N13"/>
  <c r="K13"/>
  <c r="J13"/>
  <c r="H13"/>
  <c r="N12"/>
  <c r="K12"/>
  <c r="J12"/>
  <c r="H12"/>
  <c r="N11"/>
  <c r="K11"/>
  <c r="J11"/>
  <c r="H11"/>
  <c r="N10"/>
  <c r="K10"/>
  <c r="J10"/>
  <c r="H10"/>
  <c r="N9"/>
  <c r="K9"/>
  <c r="J9"/>
  <c r="H9"/>
  <c r="N8"/>
  <c r="K8"/>
  <c r="J8"/>
  <c r="H8"/>
  <c r="N7"/>
  <c r="K7"/>
  <c r="J7"/>
  <c r="H7"/>
  <c r="N6"/>
  <c r="K6"/>
  <c r="J6"/>
  <c r="H6"/>
  <c r="N5"/>
  <c r="K5"/>
  <c r="J5"/>
  <c r="H5"/>
  <c r="N4"/>
  <c r="K4"/>
  <c r="J4"/>
  <c r="H4"/>
  <c r="N3"/>
  <c r="K3"/>
  <c r="K39" s="1"/>
  <c r="J3"/>
  <c r="J39" s="1"/>
  <c r="H3"/>
  <c r="D20" i="10"/>
  <c r="F11"/>
  <c r="F9"/>
  <c r="F7"/>
  <c r="E15"/>
  <c r="E13"/>
  <c r="D15"/>
  <c r="F15" s="1"/>
  <c r="D13"/>
  <c r="F13" s="1"/>
  <c r="F168" i="1"/>
  <c r="H23" i="9"/>
  <c r="I23" i="6"/>
  <c r="I22"/>
  <c r="I21"/>
  <c r="M24"/>
  <c r="J24"/>
  <c r="H24"/>
  <c r="G24"/>
  <c r="F24"/>
  <c r="I10" i="9"/>
  <c r="I11"/>
  <c r="I17"/>
  <c r="F14"/>
  <c r="F15" s="1"/>
  <c r="E14"/>
  <c r="E15" s="1"/>
  <c r="H19"/>
  <c r="G19"/>
  <c r="F19"/>
  <c r="G15"/>
  <c r="H14"/>
  <c r="H15" s="1"/>
  <c r="H21" s="1"/>
  <c r="G14"/>
  <c r="E19"/>
  <c r="E24" i="6"/>
  <c r="O23"/>
  <c r="O22"/>
  <c r="O21"/>
  <c r="L23"/>
  <c r="L22"/>
  <c r="L21"/>
  <c r="K23"/>
  <c r="K22"/>
  <c r="K21"/>
  <c r="O24" l="1"/>
  <c r="K24"/>
  <c r="L24"/>
  <c r="H56" i="12"/>
  <c r="M4"/>
  <c r="M6"/>
  <c r="O6" s="1"/>
  <c r="M8"/>
  <c r="M10"/>
  <c r="M12"/>
  <c r="M13"/>
  <c r="M15"/>
  <c r="O15" s="1"/>
  <c r="M18"/>
  <c r="M20"/>
  <c r="M22"/>
  <c r="O22" s="1"/>
  <c r="M29"/>
  <c r="O29" s="1"/>
  <c r="M33"/>
  <c r="O33" s="1"/>
  <c r="M35"/>
  <c r="O35" s="1"/>
  <c r="H39"/>
  <c r="M5"/>
  <c r="M7"/>
  <c r="M9"/>
  <c r="O9" s="1"/>
  <c r="M11"/>
  <c r="O11" s="1"/>
  <c r="M14"/>
  <c r="M16"/>
  <c r="M17"/>
  <c r="O17" s="1"/>
  <c r="M19"/>
  <c r="O19" s="1"/>
  <c r="M21"/>
  <c r="M26"/>
  <c r="O26" s="1"/>
  <c r="M32"/>
  <c r="O32" s="1"/>
  <c r="M34"/>
  <c r="O34" s="1"/>
  <c r="N39"/>
  <c r="H23"/>
  <c r="O4"/>
  <c r="O5"/>
  <c r="O7"/>
  <c r="O8"/>
  <c r="O10"/>
  <c r="O12"/>
  <c r="O13"/>
  <c r="O14"/>
  <c r="O16"/>
  <c r="O18"/>
  <c r="O20"/>
  <c r="O21"/>
  <c r="M3"/>
  <c r="N23" i="6"/>
  <c r="N22"/>
  <c r="E21" i="9"/>
  <c r="E23" s="1"/>
  <c r="F21"/>
  <c r="G21"/>
  <c r="G23" s="1"/>
  <c r="N21" i="6"/>
  <c r="I21" i="9" l="1"/>
  <c r="H15" i="7" s="1"/>
  <c r="F23" i="9"/>
  <c r="N24" i="6"/>
  <c r="N26" s="1"/>
  <c r="I23" i="9"/>
  <c r="M39" i="12"/>
  <c r="O3"/>
  <c r="O39" s="1"/>
  <c r="P23" i="6" l="1"/>
  <c r="P22"/>
  <c r="F38" i="4"/>
  <c r="G38"/>
  <c r="I128" i="1"/>
  <c r="I116" s="1"/>
  <c r="G39" i="4"/>
  <c r="F125" i="1" l="1"/>
  <c r="F128" s="1"/>
  <c r="F116" s="1"/>
  <c r="I24" i="6"/>
  <c r="P21"/>
  <c r="F249" i="1"/>
  <c r="I315"/>
  <c r="F315"/>
  <c r="I304"/>
  <c r="I249"/>
  <c r="I99" i="2"/>
  <c r="F99"/>
  <c r="F226" i="1" s="1"/>
  <c r="I86" i="2"/>
  <c r="F86"/>
  <c r="I192" i="1"/>
  <c r="F192"/>
  <c r="I55" i="2"/>
  <c r="F55"/>
  <c r="I175" i="1"/>
  <c r="F175"/>
  <c r="F177" s="1"/>
  <c r="I168"/>
  <c r="M11" i="7"/>
  <c r="N19" s="1"/>
  <c r="L12"/>
  <c r="M10"/>
  <c r="O12"/>
  <c r="O14" s="1"/>
  <c r="J27"/>
  <c r="L18"/>
  <c r="L19"/>
  <c r="L20"/>
  <c r="L21" s="1"/>
  <c r="L14"/>
  <c r="L13"/>
  <c r="F43" i="8"/>
  <c r="E43"/>
  <c r="E44" s="1"/>
  <c r="E42"/>
  <c r="D43"/>
  <c r="D42"/>
  <c r="D44" s="1"/>
  <c r="F39"/>
  <c r="F42" s="1"/>
  <c r="F44" s="1"/>
  <c r="B20"/>
  <c r="A35"/>
  <c r="A30"/>
  <c r="A36" s="1"/>
  <c r="A39" s="1"/>
  <c r="B35"/>
  <c r="B30"/>
  <c r="B29"/>
  <c r="B28"/>
  <c r="B27"/>
  <c r="B26"/>
  <c r="B25"/>
  <c r="B24"/>
  <c r="B23"/>
  <c r="B22"/>
  <c r="B21"/>
  <c r="B19"/>
  <c r="B18"/>
  <c r="B17"/>
  <c r="B15"/>
  <c r="B13"/>
  <c r="B12"/>
  <c r="B11"/>
  <c r="B36" s="1"/>
  <c r="B38" s="1"/>
  <c r="B39" s="1"/>
  <c r="B10"/>
  <c r="I37" i="7"/>
  <c r="I36"/>
  <c r="I35"/>
  <c r="I38" s="1"/>
  <c r="I28" s="1"/>
  <c r="I21"/>
  <c r="I22" s="1"/>
  <c r="I24" s="1"/>
  <c r="I25" s="1"/>
  <c r="I26" s="1"/>
  <c r="I27" s="1"/>
  <c r="I29" s="1"/>
  <c r="I31" s="1"/>
  <c r="I19"/>
  <c r="J32" i="1"/>
  <c r="J35" s="1"/>
  <c r="I35"/>
  <c r="F32" s="1"/>
  <c r="P24" i="6" l="1"/>
  <c r="I177" i="1"/>
  <c r="M13" i="7"/>
  <c r="M14" s="1"/>
  <c r="M12"/>
  <c r="F304" i="1"/>
  <c r="N10" i="7"/>
  <c r="C39" i="8"/>
  <c r="C44" s="1"/>
  <c r="F35" i="1"/>
  <c r="G32"/>
  <c r="G35" s="1"/>
  <c r="L37" i="5" l="1"/>
  <c r="D36"/>
  <c r="D34"/>
  <c r="I31"/>
  <c r="I28"/>
  <c r="I37" s="1"/>
  <c r="M18"/>
  <c r="L18"/>
  <c r="K18"/>
  <c r="J18"/>
  <c r="G18"/>
  <c r="G11"/>
  <c r="E12" i="6" l="1"/>
  <c r="J12" l="1"/>
  <c r="L11"/>
  <c r="H11"/>
  <c r="L10"/>
  <c r="H10"/>
  <c r="K10" s="1"/>
  <c r="F216" i="1"/>
  <c r="F218" s="1"/>
  <c r="I77" i="2"/>
  <c r="F77"/>
  <c r="F208" i="1" s="1"/>
  <c r="I68" i="2"/>
  <c r="F207" i="1"/>
  <c r="I38" i="2"/>
  <c r="F38"/>
  <c r="I17"/>
  <c r="F17"/>
  <c r="F21" i="4"/>
  <c r="F20"/>
  <c r="F19"/>
  <c r="F18"/>
  <c r="F229" i="1"/>
  <c r="F17" i="4" s="1"/>
  <c r="I226" i="1"/>
  <c r="I201"/>
  <c r="F198" s="1"/>
  <c r="F201" s="1"/>
  <c r="F144"/>
  <c r="I144"/>
  <c r="I135"/>
  <c r="F135"/>
  <c r="I119"/>
  <c r="F119"/>
  <c r="F28" i="3" s="1"/>
  <c r="I92" i="1"/>
  <c r="I105" l="1"/>
  <c r="F105"/>
  <c r="F27" i="3" s="1"/>
  <c r="F210" i="1"/>
  <c r="F11" i="4" s="1"/>
  <c r="I216" i="1"/>
  <c r="I218" s="1"/>
  <c r="F12" i="4"/>
  <c r="I208" i="1"/>
  <c r="I207" s="1"/>
  <c r="I210" s="1"/>
  <c r="K11" i="6"/>
  <c r="M11" s="1"/>
  <c r="I12"/>
  <c r="H12" s="1"/>
  <c r="G12" s="1"/>
  <c r="F12"/>
  <c r="L12"/>
  <c r="M10"/>
  <c r="I229" i="1"/>
  <c r="K12" i="6" l="1"/>
  <c r="F22" i="4" s="1"/>
  <c r="M12" i="6"/>
  <c r="I58" i="1"/>
  <c r="F24" i="4" l="1"/>
  <c r="F56" i="1"/>
  <c r="F58" s="1"/>
  <c r="I53"/>
  <c r="F51" s="1"/>
  <c r="F53" s="1"/>
  <c r="I44"/>
  <c r="J43"/>
  <c r="J42" l="1"/>
  <c r="J23"/>
  <c r="G23"/>
  <c r="F44" l="1"/>
  <c r="G42" s="1"/>
  <c r="J44"/>
  <c r="I21"/>
  <c r="F21"/>
  <c r="J18"/>
  <c r="J21" s="1"/>
  <c r="G18"/>
  <c r="J16"/>
  <c r="G16"/>
  <c r="J13"/>
  <c r="G13"/>
  <c r="F41" i="4"/>
  <c r="G21"/>
  <c r="G20"/>
  <c r="G19" s="1"/>
  <c r="G18" s="1"/>
  <c r="G17" s="1"/>
  <c r="F14"/>
  <c r="F27" s="1"/>
  <c r="F31" s="1"/>
  <c r="F35" s="1"/>
  <c r="G12"/>
  <c r="G11" s="1"/>
  <c r="G49" i="3"/>
  <c r="F49" s="1"/>
  <c r="G48" s="1"/>
  <c r="F48" s="1"/>
  <c r="G47" s="1"/>
  <c r="F47" s="1"/>
  <c r="G28" i="11" l="1"/>
  <c r="G43" i="1"/>
  <c r="G44" s="1"/>
  <c r="G21"/>
  <c r="J45" i="11"/>
  <c r="J48" s="1"/>
  <c r="J49" s="1"/>
  <c r="J29"/>
  <c r="J31" s="1"/>
  <c r="J33" s="1"/>
  <c r="J35" s="1"/>
  <c r="J37" s="1"/>
  <c r="J40" s="1"/>
  <c r="G24" i="4"/>
  <c r="G14"/>
  <c r="G45" i="3"/>
  <c r="I151" i="1"/>
  <c r="I152" s="1"/>
  <c r="G46" i="3" s="1"/>
  <c r="G37"/>
  <c r="G38"/>
  <c r="F45"/>
  <c r="F151" i="1"/>
  <c r="F152" s="1"/>
  <c r="F46" i="3" s="1"/>
  <c r="F38"/>
  <c r="I82" i="1"/>
  <c r="I83"/>
  <c r="F82"/>
  <c r="F83"/>
  <c r="G12" i="3"/>
  <c r="G26"/>
  <c r="G27"/>
  <c r="G28"/>
  <c r="F37"/>
  <c r="F84" i="1" l="1"/>
  <c r="F20" i="3" s="1"/>
  <c r="F31"/>
  <c r="G31"/>
  <c r="G27" i="4"/>
  <c r="F43"/>
  <c r="F62" i="1" s="1"/>
  <c r="H8" i="7"/>
  <c r="F40" i="3"/>
  <c r="F50"/>
  <c r="G40"/>
  <c r="I84" i="1"/>
  <c r="G20" i="3" s="1"/>
  <c r="G35" i="4"/>
  <c r="G50" i="3"/>
  <c r="H19" i="7" l="1"/>
  <c r="H21" s="1"/>
  <c r="H22" s="1"/>
  <c r="H24" s="1"/>
  <c r="H25" s="1"/>
  <c r="H26" s="1"/>
  <c r="H27" s="1"/>
  <c r="G8"/>
  <c r="H35"/>
  <c r="F52" i="3"/>
  <c r="G52"/>
  <c r="I76" i="1"/>
  <c r="G21" i="3" s="1"/>
  <c r="G23" s="1"/>
  <c r="G41" i="4"/>
  <c r="G43" s="1"/>
  <c r="I62" i="1" s="1"/>
  <c r="I65" s="1"/>
  <c r="H37" i="7" l="1"/>
  <c r="H36"/>
  <c r="F61" i="1"/>
  <c r="F65" s="1"/>
  <c r="F67" s="1"/>
  <c r="I67"/>
  <c r="G15" i="3" s="1"/>
  <c r="G33" s="1"/>
  <c r="G54" s="1"/>
  <c r="F73" i="1"/>
  <c r="F76" s="1"/>
  <c r="F21" i="3" s="1"/>
  <c r="F23" s="1"/>
  <c r="F15" l="1"/>
  <c r="F33" s="1"/>
  <c r="H38" i="7"/>
  <c r="H28" s="1"/>
  <c r="H29" s="1"/>
  <c r="H31" s="1"/>
  <c r="F54" i="3" l="1"/>
  <c r="J40" i="5"/>
  <c r="J43"/>
</calcChain>
</file>

<file path=xl/sharedStrings.xml><?xml version="1.0" encoding="utf-8"?>
<sst xmlns="http://schemas.openxmlformats.org/spreadsheetml/2006/main" count="940" uniqueCount="517">
  <si>
    <t xml:space="preserve">                   Notes annexed to and forming part of the Balance Sheet as at 31st March, 2012</t>
  </si>
  <si>
    <t>Particulars</t>
  </si>
  <si>
    <t>As at 31 March, 2012</t>
  </si>
  <si>
    <t>Number of Shares</t>
  </si>
  <si>
    <t>Amount</t>
  </si>
  <si>
    <t>As at 31 March, 2011</t>
  </si>
  <si>
    <t>Authorised</t>
  </si>
  <si>
    <t>Equtiy share Capital</t>
  </si>
  <si>
    <t>Equity Share of Rs. 10 each with voting Rights</t>
  </si>
  <si>
    <t xml:space="preserve">Issued </t>
  </si>
  <si>
    <t>(i)</t>
  </si>
  <si>
    <t>(ii)</t>
  </si>
  <si>
    <t>(iii)</t>
  </si>
  <si>
    <t>Subscribed and Fully Paid-up</t>
  </si>
  <si>
    <t>Details of Shares held by each shareholders holding more than 5% shares</t>
  </si>
  <si>
    <t>Name Of Shareholder</t>
  </si>
  <si>
    <t>Ramesh Gami</t>
  </si>
  <si>
    <t>Share Capital</t>
  </si>
  <si>
    <t>Reserves And Surplus</t>
  </si>
  <si>
    <t>i)</t>
  </si>
  <si>
    <t>General Reserve</t>
  </si>
  <si>
    <t>Opening Balance</t>
  </si>
  <si>
    <t>Add:Transferred From Surplus in Statement Of Profit And Loss</t>
  </si>
  <si>
    <t>Closing Balance</t>
  </si>
  <si>
    <t>ii)</t>
  </si>
  <si>
    <t>Surplus in Statement of Profit and Loss</t>
  </si>
  <si>
    <t>Other Non-Current Liabilities</t>
  </si>
  <si>
    <t>iii)</t>
  </si>
  <si>
    <t>Share Premium</t>
  </si>
  <si>
    <t>TOTAL</t>
  </si>
  <si>
    <t>Secured Loan</t>
  </si>
  <si>
    <t>Unsecured Loan</t>
  </si>
  <si>
    <t>Secured Liabilities</t>
  </si>
  <si>
    <t>Unsecured Liabilities</t>
  </si>
  <si>
    <t>Total</t>
  </si>
  <si>
    <t>Current Liabilities</t>
  </si>
  <si>
    <t>Trade Payables</t>
  </si>
  <si>
    <t>Other Current Liabilities</t>
  </si>
  <si>
    <t>iv)</t>
  </si>
  <si>
    <t>v)</t>
  </si>
  <si>
    <t>Provisions</t>
  </si>
  <si>
    <t xml:space="preserve">iii) </t>
  </si>
  <si>
    <t>vi)</t>
  </si>
  <si>
    <t>vii)</t>
  </si>
  <si>
    <t>viii)</t>
  </si>
  <si>
    <t>ix)</t>
  </si>
  <si>
    <t>Note No.</t>
  </si>
  <si>
    <t>As at 31.03.2012</t>
  </si>
  <si>
    <t>As at 31.03.2011</t>
  </si>
  <si>
    <t>I</t>
  </si>
  <si>
    <t>EQUITY AND LIABILITES</t>
  </si>
  <si>
    <t>i</t>
  </si>
  <si>
    <t>Shareholder's Funds</t>
  </si>
  <si>
    <t>(a)  Share Capital</t>
  </si>
  <si>
    <t>(b) Reserves &amp; Surplus</t>
  </si>
  <si>
    <t>Sub-total of Shareholder's Fund</t>
  </si>
  <si>
    <t>ii</t>
  </si>
  <si>
    <t>Non -Current Liabilities</t>
  </si>
  <si>
    <t>(a) Long-Term Borrowings</t>
  </si>
  <si>
    <t>Sub-total of Non- Current Liabilities</t>
  </si>
  <si>
    <t>iii</t>
  </si>
  <si>
    <t>Current Liabilites</t>
  </si>
  <si>
    <t>(a) Trade Payables</t>
  </si>
  <si>
    <t>(b) Other Current Liabilities</t>
  </si>
  <si>
    <t>Sub-total of Current Liabilities</t>
  </si>
  <si>
    <t>II</t>
  </si>
  <si>
    <t>ASSETS</t>
  </si>
  <si>
    <t>Non-current asset</t>
  </si>
  <si>
    <t>(a) Fixed Assets</t>
  </si>
  <si>
    <t>(c) Deferred Tax Assets(Net)</t>
  </si>
  <si>
    <t>Sub-total of Non- Current Assets</t>
  </si>
  <si>
    <t>Current Assets</t>
  </si>
  <si>
    <t>(a) Inventories</t>
  </si>
  <si>
    <t>(b) Trade Receivables</t>
  </si>
  <si>
    <t>(c) Cash And Cash Equivalents</t>
  </si>
  <si>
    <t>(d) Short-Term Loans And Advances</t>
  </si>
  <si>
    <t>(e) Other Current Assets</t>
  </si>
  <si>
    <t>Sub-total of Current Assets</t>
  </si>
  <si>
    <t xml:space="preserve">See accompanying notes to the </t>
  </si>
  <si>
    <t>financial statements</t>
  </si>
  <si>
    <t xml:space="preserve"> </t>
  </si>
  <si>
    <t>The notes referred to above form an integral part of the Balance Sheet.</t>
  </si>
  <si>
    <t>(c) Short Term Provisions</t>
  </si>
  <si>
    <t>II)</t>
  </si>
  <si>
    <t>Bank O/d</t>
  </si>
  <si>
    <t>% holding</t>
  </si>
  <si>
    <t>Piyush</t>
  </si>
  <si>
    <t>Ramesh</t>
  </si>
  <si>
    <t>1.4.2009</t>
  </si>
  <si>
    <t>31.3.2011</t>
  </si>
  <si>
    <t>31.1.2012</t>
  </si>
  <si>
    <t>15.3.2012</t>
  </si>
  <si>
    <t>09--10</t>
  </si>
  <si>
    <t>10--11</t>
  </si>
  <si>
    <t>11--12</t>
  </si>
  <si>
    <t>Balance Sheet Total ITR-</t>
  </si>
  <si>
    <t>Secured Loans</t>
  </si>
  <si>
    <t>Unsecured Loans</t>
  </si>
  <si>
    <t>Provision</t>
  </si>
  <si>
    <t>Other Current Liabilites</t>
  </si>
  <si>
    <t>More In Tally</t>
  </si>
  <si>
    <t>Balance Sheet Total Tally-</t>
  </si>
  <si>
    <t>less Bank OD</t>
  </si>
  <si>
    <t>Add Truck Driver</t>
  </si>
  <si>
    <t>Current Creditors</t>
  </si>
  <si>
    <t>Bank OD</t>
  </si>
  <si>
    <t>Other Liabilities</t>
  </si>
  <si>
    <t>Dividend Pay</t>
  </si>
  <si>
    <t>Tax on Dividend</t>
  </si>
  <si>
    <t>Provision for Income Tax</t>
  </si>
  <si>
    <t>For the year ended 31 March, 2012</t>
  </si>
  <si>
    <t>For the year ended 31 March, 2011</t>
  </si>
  <si>
    <t>1)</t>
  </si>
  <si>
    <t>Income</t>
  </si>
  <si>
    <t>(i) Revenue from operations</t>
  </si>
  <si>
    <t xml:space="preserve"> (ii) Other Income</t>
  </si>
  <si>
    <t>2)</t>
  </si>
  <si>
    <t>Total Revenue</t>
  </si>
  <si>
    <t>3)</t>
  </si>
  <si>
    <t>Expenses</t>
  </si>
  <si>
    <t>4)</t>
  </si>
  <si>
    <t>Total Expenses</t>
  </si>
  <si>
    <t>5)</t>
  </si>
  <si>
    <t>Profit before Tax</t>
  </si>
  <si>
    <t>6)</t>
  </si>
  <si>
    <t>Tax Expenses</t>
  </si>
  <si>
    <t>7)</t>
  </si>
  <si>
    <t>Profit for the year</t>
  </si>
  <si>
    <t>FIXED ASSETS as on 31.03.2012</t>
  </si>
  <si>
    <t>(Depreciation calculation As per Companies Act, 1956)</t>
  </si>
  <si>
    <t>Rate %</t>
  </si>
  <si>
    <t>GROSS BLOCK</t>
  </si>
  <si>
    <t>DEPRECIATION</t>
  </si>
  <si>
    <t>NET BLOCK</t>
  </si>
  <si>
    <t>As at 01/04/2011</t>
  </si>
  <si>
    <t>Additions</t>
  </si>
  <si>
    <t>Total as on 30/03/2012</t>
  </si>
  <si>
    <t>During The year</t>
  </si>
  <si>
    <t>Adjustment</t>
  </si>
  <si>
    <t>WDV as at 31/03/2011</t>
  </si>
  <si>
    <t>WDV as at 31/03/2012</t>
  </si>
  <si>
    <t>Breaker-1</t>
  </si>
  <si>
    <t>Breaker-2</t>
  </si>
  <si>
    <t>Breaker-3</t>
  </si>
  <si>
    <t>Breaker-4</t>
  </si>
  <si>
    <t>Computers</t>
  </si>
  <si>
    <t>Concrete Mixer</t>
  </si>
  <si>
    <t>Genrator</t>
  </si>
  <si>
    <t>Innova Car</t>
  </si>
  <si>
    <t>Mercedes Benze</t>
  </si>
  <si>
    <t>Mobile Phone</t>
  </si>
  <si>
    <t>Office Equipment</t>
  </si>
  <si>
    <t>Tipper Hyva</t>
  </si>
  <si>
    <t>Trailor-1581</t>
  </si>
  <si>
    <t>Trailor-1582</t>
  </si>
  <si>
    <t>Trailor-1583</t>
  </si>
  <si>
    <t>GRAND TOTAL</t>
  </si>
  <si>
    <t>Long Term Loans and Advances</t>
  </si>
  <si>
    <t>Norden Minerals</t>
  </si>
  <si>
    <t>Trade Receivables</t>
  </si>
  <si>
    <t>More Than Six Months</t>
  </si>
  <si>
    <t>Less Than Six Months</t>
  </si>
  <si>
    <t>Other Current Assets</t>
  </si>
  <si>
    <t>Cash</t>
  </si>
  <si>
    <t>Bank Balances</t>
  </si>
  <si>
    <t>Deposits, Loans and Advances</t>
  </si>
  <si>
    <t>Bank</t>
  </si>
  <si>
    <t>x)</t>
  </si>
  <si>
    <t>xi)</t>
  </si>
  <si>
    <t>xii)</t>
  </si>
  <si>
    <t>xiii)</t>
  </si>
  <si>
    <t>xiv)</t>
  </si>
  <si>
    <t>xv)</t>
  </si>
  <si>
    <t>Deposits</t>
  </si>
  <si>
    <t>A)</t>
  </si>
  <si>
    <t>B)</t>
  </si>
  <si>
    <t>Loans And Advances</t>
  </si>
  <si>
    <t xml:space="preserve">Total </t>
  </si>
  <si>
    <t>TDS Receivable</t>
  </si>
  <si>
    <t>(b) Non-Current Assets</t>
  </si>
  <si>
    <t>Cash and Cash Equivalents</t>
  </si>
  <si>
    <t>(f) Miscellaneous Expenditure</t>
  </si>
  <si>
    <t>Miscellaneous Expenditure</t>
  </si>
  <si>
    <t>a)</t>
  </si>
  <si>
    <t>b)</t>
  </si>
  <si>
    <t>Note A</t>
  </si>
  <si>
    <t>Note B</t>
  </si>
  <si>
    <t>Note C</t>
  </si>
  <si>
    <t>Note D</t>
  </si>
  <si>
    <t>Note E</t>
  </si>
  <si>
    <t>Note F</t>
  </si>
  <si>
    <t>Note G</t>
  </si>
  <si>
    <t>Note H</t>
  </si>
  <si>
    <t>Note I</t>
  </si>
  <si>
    <t>Note J</t>
  </si>
  <si>
    <t>Note K</t>
  </si>
  <si>
    <t>Note L</t>
  </si>
  <si>
    <t>A</t>
  </si>
  <si>
    <t>B</t>
  </si>
  <si>
    <t>D</t>
  </si>
  <si>
    <t>C</t>
  </si>
  <si>
    <t>E</t>
  </si>
  <si>
    <t>F</t>
  </si>
  <si>
    <t>G</t>
  </si>
  <si>
    <t>H</t>
  </si>
  <si>
    <t>J</t>
  </si>
  <si>
    <t>K</t>
  </si>
  <si>
    <t>L</t>
  </si>
  <si>
    <t>Share application money pending allotment</t>
  </si>
  <si>
    <t>Share application money received pending allotment</t>
  </si>
  <si>
    <t>iv</t>
  </si>
  <si>
    <t>(i) Purchase of Materials and Services</t>
  </si>
  <si>
    <t>(iii) Employees Expenses</t>
  </si>
  <si>
    <t>(iv) Administrative Expenses</t>
  </si>
  <si>
    <t>(v) Financial Charges</t>
  </si>
  <si>
    <t>(vi) Depreciation</t>
  </si>
  <si>
    <t>(ii) Provision for deferred Tax Liability</t>
  </si>
  <si>
    <t>(i) Provision for Tax</t>
  </si>
  <si>
    <t>Less: Dividend</t>
  </si>
  <si>
    <t xml:space="preserve">         Tax On Dividend</t>
  </si>
  <si>
    <t>Note M</t>
  </si>
  <si>
    <t>Revenue From Operations</t>
  </si>
  <si>
    <t>Sales &amp; Projects Work</t>
  </si>
  <si>
    <t>Direct Income</t>
  </si>
  <si>
    <t>Indirect Income</t>
  </si>
  <si>
    <t>Note N</t>
  </si>
  <si>
    <t>Opening Stock</t>
  </si>
  <si>
    <t>Less: Closing Stock</t>
  </si>
  <si>
    <t>(ii) Direct Expenses</t>
  </si>
  <si>
    <t>Note O</t>
  </si>
  <si>
    <t>Direct Expenses</t>
  </si>
  <si>
    <t>Boarding And lodging Charges (Poclian)</t>
  </si>
  <si>
    <t>Detention Charges</t>
  </si>
  <si>
    <t>Extra Charges</t>
  </si>
  <si>
    <t>Hire Charges</t>
  </si>
  <si>
    <t>Conveyance Charges</t>
  </si>
  <si>
    <t>labour Charges</t>
  </si>
  <si>
    <t>Poclain Repair Charges</t>
  </si>
  <si>
    <t>Poclain Labour Charges</t>
  </si>
  <si>
    <t>Petrol and Diesel Charges</t>
  </si>
  <si>
    <t>Transportation Charges</t>
  </si>
  <si>
    <t>Staff Welfare</t>
  </si>
  <si>
    <t>Insurance Charges</t>
  </si>
  <si>
    <t>Note P</t>
  </si>
  <si>
    <t>Note Q</t>
  </si>
  <si>
    <t>Administrative Expenses</t>
  </si>
  <si>
    <t>Audit Fees</t>
  </si>
  <si>
    <t>Employee Benefit Expenses</t>
  </si>
  <si>
    <t>Businees Promotion</t>
  </si>
  <si>
    <t>Bad Debts</t>
  </si>
  <si>
    <t>Conveyance</t>
  </si>
  <si>
    <t>Computer Maintainance</t>
  </si>
  <si>
    <t>Discount</t>
  </si>
  <si>
    <t>Donation and Gifts</t>
  </si>
  <si>
    <t>Electricity Charges</t>
  </si>
  <si>
    <t>Insurance Expenses</t>
  </si>
  <si>
    <t>Late Payment Charges on Car Loan</t>
  </si>
  <si>
    <t>Legal and Professional Charges</t>
  </si>
  <si>
    <t>Labour Charges</t>
  </si>
  <si>
    <t>Office Expenses</t>
  </si>
  <si>
    <t>Petrol and Diesel Expenses</t>
  </si>
  <si>
    <t>Postage and Courier Expenses</t>
  </si>
  <si>
    <t>Preliminary Expenses W/off</t>
  </si>
  <si>
    <t>Printing And Staionary</t>
  </si>
  <si>
    <t>Sundry Balance W/off</t>
  </si>
  <si>
    <t>Repair &amp; Maintenance</t>
  </si>
  <si>
    <t>Rent Rates &amp; Taxes</t>
  </si>
  <si>
    <t>Vehicle Expenses</t>
  </si>
  <si>
    <t>Travelling Expenses</t>
  </si>
  <si>
    <t>Telephone Charges</t>
  </si>
  <si>
    <t>Unloading Charges</t>
  </si>
  <si>
    <t>Employer Professional Tax</t>
  </si>
  <si>
    <t>xvi)</t>
  </si>
  <si>
    <t>xvii)</t>
  </si>
  <si>
    <t>xviii)</t>
  </si>
  <si>
    <t>xix)</t>
  </si>
  <si>
    <t>xx)</t>
  </si>
  <si>
    <t>xxi)</t>
  </si>
  <si>
    <t>xxii)</t>
  </si>
  <si>
    <t>xxiii)</t>
  </si>
  <si>
    <t>xxiv)</t>
  </si>
  <si>
    <t>xxv)</t>
  </si>
  <si>
    <t>xxvi)</t>
  </si>
  <si>
    <t>xxvii)</t>
  </si>
  <si>
    <t>xxviii)</t>
  </si>
  <si>
    <t>Note R</t>
  </si>
  <si>
    <t>Financial Charges</t>
  </si>
  <si>
    <t>Bank Charges</t>
  </si>
  <si>
    <t>Interest on Term Loan</t>
  </si>
  <si>
    <t>Processiong charges</t>
  </si>
  <si>
    <t xml:space="preserve">                   Groups annexed to and forming part of the Balance Sheet as at 31st March, 2012</t>
  </si>
  <si>
    <t>Group 1</t>
  </si>
  <si>
    <t>Group 2</t>
  </si>
  <si>
    <t>Group 3</t>
  </si>
  <si>
    <t>M</t>
  </si>
  <si>
    <t>Group 4</t>
  </si>
  <si>
    <t>Sales &amp; Project Works</t>
  </si>
  <si>
    <t>Group 5</t>
  </si>
  <si>
    <t>Group 6</t>
  </si>
  <si>
    <t>Interest on FD</t>
  </si>
  <si>
    <t>Note S</t>
  </si>
  <si>
    <t>Group 7</t>
  </si>
  <si>
    <t>Opening Balance As per Balance Sheet</t>
  </si>
  <si>
    <t>Less: Written off During the Year</t>
  </si>
  <si>
    <t>N</t>
  </si>
  <si>
    <t>O</t>
  </si>
  <si>
    <t>P</t>
  </si>
  <si>
    <t>Q</t>
  </si>
  <si>
    <t>R</t>
  </si>
  <si>
    <t>S</t>
  </si>
  <si>
    <t>Sr. No.</t>
  </si>
  <si>
    <t>Additions (upto 30.09.2011)</t>
  </si>
  <si>
    <t>Additions (after 01/10/2011)</t>
  </si>
  <si>
    <t>Sold</t>
  </si>
  <si>
    <t>Total as at 31.03.2012</t>
  </si>
  <si>
    <t>WDV as on 31.03.2011</t>
  </si>
  <si>
    <t>WDV as on 31.03.2012</t>
  </si>
  <si>
    <t>Furniture &amp; Fixture</t>
  </si>
  <si>
    <t>Honda City</t>
  </si>
  <si>
    <t>Optra Magnum</t>
  </si>
  <si>
    <t>Poclain 1</t>
  </si>
  <si>
    <t>Poclian 2</t>
  </si>
  <si>
    <t>Poclian 3</t>
  </si>
  <si>
    <t>Poclian 4</t>
  </si>
  <si>
    <t>Poclian 5</t>
  </si>
  <si>
    <t>Poclian 6</t>
  </si>
  <si>
    <t>Scoda SuperB (Sold)</t>
  </si>
  <si>
    <t>Tata Indigo</t>
  </si>
  <si>
    <t>(Depreciation calculation As per Income Tax Act, 1961)</t>
  </si>
  <si>
    <t>T</t>
  </si>
  <si>
    <t>In terms of our report attached</t>
  </si>
  <si>
    <t>Chartered Accountants</t>
  </si>
  <si>
    <t>Vinay Jain</t>
  </si>
  <si>
    <t>Proprietor</t>
  </si>
  <si>
    <t>For and On Behalf of the Board of Directors</t>
  </si>
  <si>
    <t>Director</t>
  </si>
  <si>
    <t xml:space="preserve">Mumbai </t>
  </si>
  <si>
    <t>Mumbai</t>
  </si>
  <si>
    <t>Membership No. : 075558</t>
  </si>
  <si>
    <t>Date:</t>
  </si>
  <si>
    <r>
      <t xml:space="preserve">For </t>
    </r>
    <r>
      <rPr>
        <b/>
        <sz val="10"/>
        <rFont val="Arial"/>
        <family val="2"/>
      </rPr>
      <t>Jain Vinay And Associates</t>
    </r>
  </si>
  <si>
    <t>Other Income</t>
  </si>
  <si>
    <t>Reconciliation of the outstanding number of shares</t>
  </si>
  <si>
    <t>Shares Outstanding at the beginning of the year</t>
  </si>
  <si>
    <t>Add: Shares Issued During The year</t>
  </si>
  <si>
    <t>Less: Shares bought back during the year</t>
  </si>
  <si>
    <t>Shares Outstanding at the end of the year</t>
  </si>
  <si>
    <t>Note A.1</t>
  </si>
  <si>
    <t>Note A.2</t>
  </si>
  <si>
    <t>COMPUTATION OF TOTAL INCOME</t>
  </si>
  <si>
    <t>Net Profit as per Profit and Loss Account</t>
  </si>
  <si>
    <t>Add:</t>
  </si>
  <si>
    <t>Depreciation as per Companies Act</t>
  </si>
  <si>
    <t>Disallowances</t>
  </si>
  <si>
    <t>Less</t>
  </si>
  <si>
    <t>Depreciaiton as per Income Tax Act</t>
  </si>
  <si>
    <t>Gross Total Income</t>
  </si>
  <si>
    <t>Total Income</t>
  </si>
  <si>
    <t>Rounded off</t>
  </si>
  <si>
    <t>Tax On total Income 30%</t>
  </si>
  <si>
    <t>Subcharge @ 7.5%</t>
  </si>
  <si>
    <t>Education Cess @ 3%</t>
  </si>
  <si>
    <t>Sec. 115JB</t>
  </si>
  <si>
    <t>Toatl Income</t>
  </si>
  <si>
    <t>Sub Charge 7.5%</t>
  </si>
  <si>
    <t>Sub Charge 3%</t>
  </si>
  <si>
    <t>TOTAL TAX</t>
  </si>
  <si>
    <t>Tax Payable u/s 115JB</t>
  </si>
  <si>
    <t>Which ever is higher</t>
  </si>
  <si>
    <t>Less: TDS</t>
  </si>
  <si>
    <t>Refund/ Payable</t>
  </si>
  <si>
    <t>Provision for deferred Tax</t>
  </si>
  <si>
    <t>Loss on sale</t>
  </si>
  <si>
    <t>2011-12</t>
  </si>
  <si>
    <t>2010-11</t>
  </si>
  <si>
    <t>Gross Sales</t>
  </si>
  <si>
    <t>Gross Profit</t>
  </si>
  <si>
    <t>Insurance Claim Received</t>
  </si>
  <si>
    <t>Transportation for Poclian</t>
  </si>
  <si>
    <t>xxix)</t>
  </si>
  <si>
    <t>Commision Charges</t>
  </si>
  <si>
    <t>xxx)</t>
  </si>
  <si>
    <t>xxxi)</t>
  </si>
  <si>
    <t>Municipal Taxes</t>
  </si>
  <si>
    <t>xxxii)</t>
  </si>
  <si>
    <t>xxxiii)</t>
  </si>
  <si>
    <t>Professional Fees</t>
  </si>
  <si>
    <t>Trailor Repairs</t>
  </si>
  <si>
    <t>Trailor Expenses</t>
  </si>
  <si>
    <t>Interest Exp (Bank)</t>
  </si>
  <si>
    <t>Interest On Unsecured Loan</t>
  </si>
  <si>
    <t xml:space="preserve">Loding And Boarding </t>
  </si>
  <si>
    <t>Note B.1</t>
  </si>
  <si>
    <t>Deferred Tax Liability(Net)</t>
  </si>
  <si>
    <t>(b) Deferred Tax Liability</t>
  </si>
  <si>
    <t>B.1</t>
  </si>
  <si>
    <t>Opening Deffered Tax Lability</t>
  </si>
  <si>
    <t>Add: Current Year</t>
  </si>
  <si>
    <t>Note F.1</t>
  </si>
  <si>
    <t>Provision For Income Tax</t>
  </si>
  <si>
    <t>Sr. No</t>
  </si>
  <si>
    <t>Computation of depreciation</t>
  </si>
  <si>
    <t>Add: Assets Brought before 180 Days</t>
  </si>
  <si>
    <t>Less Asssets Sold</t>
  </si>
  <si>
    <t>total for full year dep</t>
  </si>
  <si>
    <t>Depre for full year</t>
  </si>
  <si>
    <t>Add Assets brought after 180Days</t>
  </si>
  <si>
    <t>Dep for Half year</t>
  </si>
  <si>
    <t>2009-10</t>
  </si>
  <si>
    <t>Financial Year</t>
  </si>
  <si>
    <t>Income Tax Payable</t>
  </si>
  <si>
    <t>Net Refund /(Payable)</t>
  </si>
  <si>
    <t>Excess/ (Short) Provision For IT</t>
  </si>
  <si>
    <t>IT paid (09-10 RNP)</t>
  </si>
  <si>
    <t>TOTAL REFUND</t>
  </si>
  <si>
    <t>items and taxes</t>
  </si>
  <si>
    <t xml:space="preserve">Profit before exceptional and extraordinary </t>
  </si>
  <si>
    <t>Execptional Items</t>
  </si>
  <si>
    <t>Profit before extraordinary items and Tax</t>
  </si>
  <si>
    <t>8)</t>
  </si>
  <si>
    <t>Extraordinary Items</t>
  </si>
  <si>
    <t>9)</t>
  </si>
  <si>
    <t>10)</t>
  </si>
  <si>
    <t>11)</t>
  </si>
  <si>
    <t xml:space="preserve">NAME </t>
  </si>
  <si>
    <t>:</t>
  </si>
  <si>
    <t xml:space="preserve">ADDRESS </t>
  </si>
  <si>
    <t>STATUS</t>
  </si>
  <si>
    <t>ACCOUNTING YEAR</t>
  </si>
  <si>
    <t>ASSESSMENT YEAR</t>
  </si>
  <si>
    <t>WARD</t>
  </si>
  <si>
    <t>PAN</t>
  </si>
  <si>
    <t>A). COMPUTATION OF "TOTAL INCOME" CHARGEABLE TO TAX UNDER THE INCOME TAX ACT 1961</t>
  </si>
  <si>
    <t>Rupees</t>
  </si>
  <si>
    <t>BUSINESS INCOME :</t>
  </si>
  <si>
    <t>Profit as per P&amp;L A/c</t>
  </si>
  <si>
    <t>Add : Depreciation (Considered Separately)</t>
  </si>
  <si>
    <t>Less : Depreciation as per IT Act, 1961</t>
  </si>
  <si>
    <t>Total Business Income</t>
  </si>
  <si>
    <t>Less : Carried Forward Losses (To be adjusted against cy income)</t>
  </si>
  <si>
    <t>TAX PAYABLE @ 30.9% of Total Income</t>
  </si>
  <si>
    <t>Less : Tax Deducted at Source</t>
  </si>
  <si>
    <t>Net Tax Payable</t>
  </si>
  <si>
    <t>B). COMPUTATION OF "BOOK PROFIT" U/S 115 JB OF THE INCOME TAX,1961 :</t>
  </si>
  <si>
    <t xml:space="preserve">BOOK PROFIT </t>
  </si>
  <si>
    <t xml:space="preserve">Total Business Income </t>
  </si>
  <si>
    <t>Opening WDV</t>
  </si>
  <si>
    <t>Add: more than 180Days</t>
  </si>
  <si>
    <t>Dep to be claimed for full year</t>
  </si>
  <si>
    <t>Add: less Than 180Days</t>
  </si>
  <si>
    <t>Dep to Be calimed</t>
  </si>
  <si>
    <t>Dep Claimed</t>
  </si>
  <si>
    <t>Total Dep</t>
  </si>
  <si>
    <t>Less : TDS Receivable</t>
  </si>
  <si>
    <t>TAX PAYABLE U/S 115 JB( 18% OF Book profit (AA)</t>
  </si>
  <si>
    <t>CASH FLOW FROM OPERATING ACTIVITIES</t>
  </si>
  <si>
    <t>NET PROFIT BEFORE TAX</t>
  </si>
  <si>
    <t>Adjustments for</t>
  </si>
  <si>
    <t>Depreciation/Amortisiton</t>
  </si>
  <si>
    <t>Finance Charges</t>
  </si>
  <si>
    <t>Interest Income</t>
  </si>
  <si>
    <t>Loss on Sales of Fixed Assets</t>
  </si>
  <si>
    <t>Operating Profit before working capital changes</t>
  </si>
  <si>
    <t>Decrease/ (Increase) in Trade and Other Receivables</t>
  </si>
  <si>
    <t>Decrease/ (Increase) in Trade Payables</t>
  </si>
  <si>
    <t>Cash Generated from Operations</t>
  </si>
  <si>
    <t>Taxes Paid (Income Tax)</t>
  </si>
  <si>
    <t>Net cash flow from /(used in) Operating Activities</t>
  </si>
  <si>
    <t>CASH FLOW FROM INVESTING ACTIVITIES</t>
  </si>
  <si>
    <t>Investments</t>
  </si>
  <si>
    <t>Purchase of Fixed Assets</t>
  </si>
  <si>
    <t>Sales of Fixed Assets</t>
  </si>
  <si>
    <t>Interest Received</t>
  </si>
  <si>
    <t>Movement in Loans and Advances</t>
  </si>
  <si>
    <t>Net cash Flow from / (used in) Investing Activities</t>
  </si>
  <si>
    <t>CASH FLOW FROM FINANCING ACTIVITIES</t>
  </si>
  <si>
    <t>Dividend Payment</t>
  </si>
  <si>
    <t>Proceeds (Repayment) of Long term Borrowings</t>
  </si>
  <si>
    <t>Proceeds (Repayment) of Short term Borrowings</t>
  </si>
  <si>
    <t>Net cash Flow from / (used in) Financing Activities</t>
  </si>
  <si>
    <t>NET CHANGES IN CASH AND CASH EQUIVALENTS</t>
  </si>
  <si>
    <t>CASH AND CASH EQUIVALENTS BEGINNING OF YEAR</t>
  </si>
  <si>
    <t>CASH AND CASH EQUIVALENTS END OF YEAR</t>
  </si>
  <si>
    <t>Decrease/ (Increase) in Short Termloans and Advances</t>
  </si>
  <si>
    <t>Decrease/ (Increase) in Other Current Assets</t>
  </si>
  <si>
    <t>Date</t>
  </si>
  <si>
    <t>To,</t>
  </si>
  <si>
    <t>CHARTERED ACCOUNTANT</t>
  </si>
  <si>
    <t>MUMBAI.</t>
  </si>
  <si>
    <t>Dear Sir,</t>
  </si>
  <si>
    <t>This is to certify and confirm that payments during F.Y. 2011-12 relating to any expenditure covered under section 40A(3) were made by account payee cheques drawn on a bank or account payee bank draft.</t>
  </si>
  <si>
    <t>VINAY JAIN AND ASSOCIATES</t>
  </si>
  <si>
    <t>For RnP Marketing And Cargo Private Limited</t>
  </si>
  <si>
    <t>Director's Remuneration</t>
  </si>
  <si>
    <t>Salary</t>
  </si>
  <si>
    <t>Provident Fund Charges</t>
  </si>
  <si>
    <t>Income Tax Short Provision</t>
  </si>
  <si>
    <t>Loading And Unloading Charges</t>
  </si>
  <si>
    <t>xxxiv)</t>
  </si>
  <si>
    <t>xxxv)</t>
  </si>
  <si>
    <t>xxxvi)</t>
  </si>
  <si>
    <t>Less: Adjusted</t>
  </si>
  <si>
    <t>Cost Of Services</t>
  </si>
  <si>
    <t>Add: Purchase of Services</t>
  </si>
  <si>
    <t>Contribution Provident Fund and Other Fund</t>
  </si>
  <si>
    <t>Interest On Divided</t>
  </si>
  <si>
    <t>Interest paid on TDS</t>
  </si>
  <si>
    <t>Note T</t>
  </si>
  <si>
    <t>Note U</t>
  </si>
  <si>
    <t>Loss On Sale Of Scoda Superb</t>
  </si>
  <si>
    <t>U</t>
  </si>
  <si>
    <t>V</t>
  </si>
  <si>
    <t>NOTE V</t>
  </si>
  <si>
    <t>Group 8</t>
  </si>
  <si>
    <t xml:space="preserve">For </t>
  </si>
  <si>
    <r>
      <t xml:space="preserve"> BALANCE SHEET AS AT 31</t>
    </r>
    <r>
      <rPr>
        <b/>
        <vertAlign val="superscript"/>
        <sz val="10"/>
        <rFont val="Arial"/>
        <family val="2"/>
      </rPr>
      <t>ST</t>
    </r>
    <r>
      <rPr>
        <b/>
        <sz val="10"/>
        <rFont val="Arial"/>
        <family val="2"/>
      </rPr>
      <t xml:space="preserve"> MARCH, 2012</t>
    </r>
  </si>
  <si>
    <t xml:space="preserve"> STATEMENT OF PROFIT AND LOSS FOR THE YEAR 31 MARCH, 2012</t>
  </si>
</sst>
</file>

<file path=xl/styles.xml><?xml version="1.0" encoding="utf-8"?>
<styleSheet xmlns="http://schemas.openxmlformats.org/spreadsheetml/2006/main">
  <numFmts count="9">
    <numFmt numFmtId="43" formatCode="_(* #,##0.00_);_(* \(#,##0.00\);_(* &quot;-&quot;??_);_(@_)"/>
    <numFmt numFmtId="164" formatCode="_ &quot;Rs.&quot;\ * #,##0.00_ ;_ &quot;Rs.&quot;\ * \-#,##0.00_ ;_ &quot;Rs.&quot;\ * &quot;-&quot;??_ ;_ @_ "/>
    <numFmt numFmtId="165" formatCode="_ * #,##0.00_ ;_ * \-#,##0.00_ ;_ * &quot;-&quot;??_ ;_ @_ "/>
    <numFmt numFmtId="166" formatCode="_ &quot;₹&quot;\ * #,##0.00_ ;_ &quot;₹&quot;\ * \-#,##0.00_ ;_ &quot;₹&quot;\ * &quot;-&quot;??_ ;_ @_ "/>
    <numFmt numFmtId="167" formatCode="_(* #,##0.0_);_(* \(#,##0.0\);_(* &quot;-&quot;??_);_(@_)"/>
    <numFmt numFmtId="168" formatCode="_(* #,##0_);_(* \(#,##0\);_(* &quot;-&quot;??_);_(@_)"/>
    <numFmt numFmtId="169" formatCode="0.00_)"/>
    <numFmt numFmtId="170" formatCode="0_)"/>
    <numFmt numFmtId="171" formatCode="mm/dd/yy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b/>
      <u/>
      <sz val="10"/>
      <color theme="1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Tahoma"/>
      <family val="2"/>
    </font>
    <font>
      <b/>
      <sz val="1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3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7" fontId="3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171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  <xf numFmtId="0" fontId="14" fillId="0" borderId="0"/>
    <xf numFmtId="171" fontId="14" fillId="0" borderId="0"/>
    <xf numFmtId="171" fontId="14" fillId="0" borderId="0"/>
    <xf numFmtId="171" fontId="14" fillId="0" borderId="0"/>
    <xf numFmtId="171" fontId="14" fillId="0" borderId="0"/>
  </cellStyleXfs>
  <cellXfs count="468">
    <xf numFmtId="0" fontId="0" fillId="0" borderId="0" xfId="0"/>
    <xf numFmtId="43" fontId="0" fillId="0" borderId="0" xfId="9" applyFont="1"/>
    <xf numFmtId="16" fontId="0" fillId="0" borderId="0" xfId="0" applyNumberFormat="1"/>
    <xf numFmtId="0" fontId="0" fillId="0" borderId="0" xfId="0" applyNumberFormat="1"/>
    <xf numFmtId="0" fontId="0" fillId="2" borderId="0" xfId="0" applyFill="1"/>
    <xf numFmtId="0" fontId="5" fillId="0" borderId="0" xfId="0" applyFont="1"/>
    <xf numFmtId="0" fontId="0" fillId="3" borderId="0" xfId="0" applyFill="1"/>
    <xf numFmtId="0" fontId="6" fillId="0" borderId="0" xfId="0" applyFont="1"/>
    <xf numFmtId="43" fontId="6" fillId="0" borderId="0" xfId="9" applyFont="1" applyFill="1" applyBorder="1"/>
    <xf numFmtId="0" fontId="8" fillId="0" borderId="0" xfId="0" applyFont="1"/>
    <xf numFmtId="168" fontId="9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/>
    <xf numFmtId="43" fontId="2" fillId="0" borderId="0" xfId="9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vertical="center"/>
    </xf>
    <xf numFmtId="168" fontId="9" fillId="0" borderId="9" xfId="3" applyNumberFormat="1" applyFont="1" applyFill="1" applyBorder="1" applyAlignment="1">
      <alignment horizontal="left"/>
    </xf>
    <xf numFmtId="168" fontId="11" fillId="0" borderId="10" xfId="3" applyNumberFormat="1" applyFont="1" applyFill="1" applyBorder="1" applyAlignment="1">
      <alignment vertical="center"/>
    </xf>
    <xf numFmtId="0" fontId="7" fillId="0" borderId="11" xfId="0" applyFont="1" applyFill="1" applyBorder="1"/>
    <xf numFmtId="43" fontId="7" fillId="0" borderId="11" xfId="9" applyFont="1" applyFill="1" applyBorder="1" applyAlignment="1">
      <alignment horizontal="center"/>
    </xf>
    <xf numFmtId="168" fontId="9" fillId="0" borderId="9" xfId="3" applyNumberFormat="1" applyFont="1" applyFill="1" applyBorder="1" applyAlignment="1">
      <alignment horizontal="right"/>
    </xf>
    <xf numFmtId="168" fontId="11" fillId="0" borderId="10" xfId="3" applyNumberFormat="1" applyFont="1" applyFill="1" applyBorder="1"/>
    <xf numFmtId="0" fontId="2" fillId="0" borderId="11" xfId="0" applyFont="1" applyFill="1" applyBorder="1"/>
    <xf numFmtId="168" fontId="9" fillId="0" borderId="10" xfId="3" applyNumberFormat="1" applyFont="1" applyFill="1" applyBorder="1"/>
    <xf numFmtId="168" fontId="11" fillId="0" borderId="11" xfId="3" applyNumberFormat="1" applyFont="1" applyFill="1" applyBorder="1" applyAlignment="1">
      <alignment horizontal="center"/>
    </xf>
    <xf numFmtId="168" fontId="9" fillId="0" borderId="10" xfId="3" applyNumberFormat="1" applyFont="1" applyFill="1" applyBorder="1" applyAlignment="1">
      <alignment horizontal="right"/>
    </xf>
    <xf numFmtId="168" fontId="9" fillId="0" borderId="9" xfId="3" applyNumberFormat="1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7" fillId="0" borderId="10" xfId="0" applyFont="1" applyFill="1" applyBorder="1" applyAlignment="1">
      <alignment horizontal="right"/>
    </xf>
    <xf numFmtId="168" fontId="9" fillId="0" borderId="11" xfId="3" applyNumberFormat="1" applyFont="1" applyFill="1" applyBorder="1" applyAlignment="1">
      <alignment horizontal="center"/>
    </xf>
    <xf numFmtId="168" fontId="11" fillId="0" borderId="9" xfId="3" applyNumberFormat="1" applyFont="1" applyFill="1" applyBorder="1" applyAlignment="1">
      <alignment horizontal="right"/>
    </xf>
    <xf numFmtId="168" fontId="9" fillId="0" borderId="10" xfId="3" applyNumberFormat="1" applyFont="1" applyFill="1" applyBorder="1" applyAlignment="1"/>
    <xf numFmtId="168" fontId="11" fillId="0" borderId="10" xfId="3" applyNumberFormat="1" applyFont="1" applyFill="1" applyBorder="1" applyAlignment="1"/>
    <xf numFmtId="168" fontId="9" fillId="0" borderId="6" xfId="3" applyNumberFormat="1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43" fontId="6" fillId="0" borderId="0" xfId="9" applyFont="1"/>
    <xf numFmtId="0" fontId="6" fillId="0" borderId="0" xfId="0" applyFont="1" applyFill="1"/>
    <xf numFmtId="0" fontId="6" fillId="0" borderId="0" xfId="0" applyFont="1" applyAlignment="1">
      <alignment horizontal="right"/>
    </xf>
    <xf numFmtId="43" fontId="8" fillId="0" borderId="0" xfId="9" applyFont="1"/>
    <xf numFmtId="0" fontId="8" fillId="0" borderId="2" xfId="0" applyFont="1" applyBorder="1"/>
    <xf numFmtId="43" fontId="8" fillId="0" borderId="2" xfId="9" applyFont="1" applyBorder="1" applyAlignment="1">
      <alignment vertical="center"/>
    </xf>
    <xf numFmtId="43" fontId="8" fillId="0" borderId="2" xfId="9" applyFont="1" applyBorder="1"/>
    <xf numFmtId="0" fontId="6" fillId="0" borderId="1" xfId="0" applyFont="1" applyBorder="1"/>
    <xf numFmtId="43" fontId="8" fillId="0" borderId="1" xfId="9" applyFont="1" applyBorder="1" applyAlignment="1">
      <alignment vertical="center"/>
    </xf>
    <xf numFmtId="43" fontId="6" fillId="0" borderId="1" xfId="9" applyFont="1" applyBorder="1"/>
    <xf numFmtId="0" fontId="8" fillId="0" borderId="0" xfId="0" applyFont="1" applyAlignment="1">
      <alignment horizontal="right"/>
    </xf>
    <xf numFmtId="43" fontId="8" fillId="0" borderId="0" xfId="9" applyFont="1" applyBorder="1"/>
    <xf numFmtId="43" fontId="8" fillId="0" borderId="0" xfId="9" applyFont="1" applyBorder="1" applyAlignment="1">
      <alignment vertical="center"/>
    </xf>
    <xf numFmtId="0" fontId="6" fillId="0" borderId="0" xfId="0" applyFont="1" applyBorder="1"/>
    <xf numFmtId="0" fontId="8" fillId="0" borderId="0" xfId="0" applyFont="1" applyBorder="1"/>
    <xf numFmtId="0" fontId="13" fillId="0" borderId="0" xfId="0" applyFont="1"/>
    <xf numFmtId="169" fontId="7" fillId="0" borderId="0" xfId="0" applyNumberFormat="1" applyFont="1" applyFill="1" applyAlignment="1">
      <alignment vertical="center"/>
    </xf>
    <xf numFmtId="170" fontId="7" fillId="0" borderId="0" xfId="0" applyNumberFormat="1" applyFont="1" applyFill="1" applyAlignment="1" applyProtection="1">
      <alignment vertical="center"/>
      <protection locked="0"/>
    </xf>
    <xf numFmtId="169" fontId="7" fillId="0" borderId="0" xfId="0" applyNumberFormat="1" applyFont="1" applyFill="1" applyAlignment="1" applyProtection="1">
      <alignment vertical="center"/>
    </xf>
    <xf numFmtId="43" fontId="6" fillId="0" borderId="0" xfId="9" applyFont="1" applyFill="1"/>
    <xf numFmtId="0" fontId="7" fillId="0" borderId="0" xfId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8" fillId="0" borderId="1" xfId="0" applyFont="1" applyBorder="1"/>
    <xf numFmtId="43" fontId="8" fillId="0" borderId="1" xfId="9" applyFont="1" applyBorder="1" applyAlignment="1">
      <alignment horizontal="center"/>
    </xf>
    <xf numFmtId="43" fontId="6" fillId="0" borderId="0" xfId="9" applyFont="1" applyBorder="1"/>
    <xf numFmtId="0" fontId="8" fillId="0" borderId="0" xfId="0" applyNumberFormat="1" applyFont="1" applyAlignment="1">
      <alignment horizontal="right"/>
    </xf>
    <xf numFmtId="43" fontId="7" fillId="0" borderId="0" xfId="9" applyFont="1" applyFill="1" applyAlignment="1"/>
    <xf numFmtId="43" fontId="7" fillId="0" borderId="0" xfId="9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43" fontId="6" fillId="0" borderId="0" xfId="9" applyFont="1" applyBorder="1" applyAlignment="1">
      <alignment horizontal="left"/>
    </xf>
    <xf numFmtId="170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Border="1" applyAlignment="1">
      <alignment vertical="center"/>
    </xf>
    <xf numFmtId="169" fontId="2" fillId="0" borderId="0" xfId="0" applyNumberFormat="1" applyFont="1" applyFill="1" applyAlignment="1" applyProtection="1">
      <alignment vertical="center"/>
    </xf>
    <xf numFmtId="169" fontId="2" fillId="0" borderId="0" xfId="0" applyNumberFormat="1" applyFont="1" applyFill="1" applyAlignment="1">
      <alignment vertical="center"/>
    </xf>
    <xf numFmtId="169" fontId="2" fillId="0" borderId="0" xfId="0" applyNumberFormat="1" applyFont="1" applyFill="1" applyBorder="1" applyAlignment="1">
      <alignment horizontal="left" vertical="center"/>
    </xf>
    <xf numFmtId="169" fontId="2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16" fillId="0" borderId="0" xfId="0" applyFont="1"/>
    <xf numFmtId="0" fontId="8" fillId="0" borderId="0" xfId="0" applyFont="1" applyFill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8" fillId="0" borderId="9" xfId="0" applyFont="1" applyFill="1" applyBorder="1"/>
    <xf numFmtId="0" fontId="6" fillId="0" borderId="9" xfId="0" applyFont="1" applyFill="1" applyBorder="1"/>
    <xf numFmtId="0" fontId="6" fillId="0" borderId="9" xfId="0" applyFont="1" applyBorder="1"/>
    <xf numFmtId="0" fontId="8" fillId="0" borderId="9" xfId="0" applyFont="1" applyBorder="1"/>
    <xf numFmtId="0" fontId="8" fillId="0" borderId="6" xfId="0" applyFont="1" applyBorder="1"/>
    <xf numFmtId="0" fontId="7" fillId="0" borderId="0" xfId="0" applyFont="1" applyFill="1" applyBorder="1" applyAlignment="1"/>
    <xf numFmtId="0" fontId="8" fillId="0" borderId="8" xfId="0" applyFont="1" applyBorder="1"/>
    <xf numFmtId="0" fontId="7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166" fontId="6" fillId="0" borderId="0" xfId="9" applyNumberFormat="1" applyFont="1" applyFill="1" applyBorder="1"/>
    <xf numFmtId="166" fontId="8" fillId="0" borderId="11" xfId="9" applyNumberFormat="1" applyFont="1" applyFill="1" applyBorder="1"/>
    <xf numFmtId="166" fontId="6" fillId="0" borderId="11" xfId="9" applyNumberFormat="1" applyFont="1" applyBorder="1" applyAlignment="1"/>
    <xf numFmtId="166" fontId="6" fillId="0" borderId="11" xfId="9" applyNumberFormat="1" applyFont="1" applyFill="1" applyBorder="1" applyAlignment="1"/>
    <xf numFmtId="166" fontId="6" fillId="0" borderId="11" xfId="9" applyNumberFormat="1" applyFont="1" applyFill="1" applyBorder="1"/>
    <xf numFmtId="166" fontId="8" fillId="0" borderId="13" xfId="9" applyNumberFormat="1" applyFont="1" applyFill="1" applyBorder="1" applyAlignment="1"/>
    <xf numFmtId="166" fontId="6" fillId="0" borderId="11" xfId="9" applyNumberFormat="1" applyFont="1" applyBorder="1"/>
    <xf numFmtId="166" fontId="8" fillId="0" borderId="12" xfId="9" applyNumberFormat="1" applyFont="1" applyBorder="1" applyAlignment="1"/>
    <xf numFmtId="166" fontId="8" fillId="0" borderId="13" xfId="9" applyNumberFormat="1" applyFont="1" applyBorder="1" applyAlignment="1"/>
    <xf numFmtId="166" fontId="8" fillId="0" borderId="11" xfId="9" applyNumberFormat="1" applyFont="1" applyBorder="1"/>
    <xf numFmtId="166" fontId="8" fillId="0" borderId="8" xfId="9" applyNumberFormat="1" applyFont="1" applyBorder="1"/>
    <xf numFmtId="166" fontId="6" fillId="0" borderId="0" xfId="9" applyNumberFormat="1" applyFont="1"/>
    <xf numFmtId="166" fontId="7" fillId="0" borderId="0" xfId="0" applyNumberFormat="1" applyFont="1" applyFill="1" applyBorder="1" applyAlignment="1">
      <alignment horizontal="left" vertical="center"/>
    </xf>
    <xf numFmtId="166" fontId="2" fillId="0" borderId="0" xfId="0" applyNumberFormat="1" applyFont="1" applyFill="1" applyBorder="1" applyAlignment="1">
      <alignment horizontal="left" vertical="center"/>
    </xf>
    <xf numFmtId="166" fontId="6" fillId="0" borderId="0" xfId="0" applyNumberFormat="1" applyFont="1"/>
    <xf numFmtId="166" fontId="6" fillId="0" borderId="0" xfId="0" applyNumberFormat="1" applyFont="1" applyFill="1" applyBorder="1"/>
    <xf numFmtId="166" fontId="7" fillId="0" borderId="0" xfId="9" applyNumberFormat="1" applyFont="1" applyFill="1" applyBorder="1" applyAlignment="1">
      <alignment vertical="center" wrapText="1"/>
    </xf>
    <xf numFmtId="166" fontId="2" fillId="0" borderId="0" xfId="9" applyNumberFormat="1" applyFont="1" applyFill="1" applyBorder="1" applyAlignment="1"/>
    <xf numFmtId="166" fontId="6" fillId="0" borderId="0" xfId="0" applyNumberFormat="1" applyFont="1" applyFill="1" applyBorder="1" applyAlignment="1"/>
    <xf numFmtId="166" fontId="8" fillId="0" borderId="0" xfId="0" applyNumberFormat="1" applyFont="1" applyFill="1" applyBorder="1"/>
    <xf numFmtId="166" fontId="6" fillId="0" borderId="0" xfId="0" applyNumberFormat="1" applyFont="1" applyBorder="1" applyAlignment="1"/>
    <xf numFmtId="166" fontId="6" fillId="0" borderId="0" xfId="0" applyNumberFormat="1" applyFont="1" applyBorder="1"/>
    <xf numFmtId="166" fontId="8" fillId="0" borderId="0" xfId="0" applyNumberFormat="1" applyFont="1" applyBorder="1"/>
    <xf numFmtId="166" fontId="8" fillId="0" borderId="1" xfId="0" applyNumberFormat="1" applyFont="1" applyBorder="1"/>
    <xf numFmtId="166" fontId="2" fillId="0" borderId="0" xfId="9" applyNumberFormat="1" applyFont="1" applyFill="1" applyBorder="1" applyAlignment="1">
      <alignment horizontal="left" vertical="center"/>
    </xf>
    <xf numFmtId="166" fontId="2" fillId="0" borderId="0" xfId="0" applyNumberFormat="1" applyFont="1" applyFill="1" applyAlignment="1" applyProtection="1">
      <alignment vertical="center"/>
    </xf>
    <xf numFmtId="166" fontId="2" fillId="0" borderId="11" xfId="9" applyNumberFormat="1" applyFont="1" applyFill="1" applyBorder="1" applyAlignment="1">
      <alignment horizontal="center"/>
    </xf>
    <xf numFmtId="166" fontId="2" fillId="0" borderId="11" xfId="9" applyNumberFormat="1" applyFont="1" applyFill="1" applyBorder="1"/>
    <xf numFmtId="166" fontId="2" fillId="0" borderId="12" xfId="9" applyNumberFormat="1" applyFont="1" applyFill="1" applyBorder="1"/>
    <xf numFmtId="166" fontId="7" fillId="0" borderId="13" xfId="9" applyNumberFormat="1" applyFont="1" applyFill="1" applyBorder="1"/>
    <xf numFmtId="166" fontId="9" fillId="0" borderId="11" xfId="9" applyNumberFormat="1" applyFont="1" applyFill="1" applyBorder="1" applyAlignment="1">
      <alignment horizontal="center"/>
    </xf>
    <xf numFmtId="166" fontId="9" fillId="0" borderId="8" xfId="9" applyNumberFormat="1" applyFont="1" applyFill="1" applyBorder="1" applyAlignment="1">
      <alignment horizontal="center"/>
    </xf>
    <xf numFmtId="166" fontId="2" fillId="0" borderId="8" xfId="9" applyNumberFormat="1" applyFont="1" applyFill="1" applyBorder="1"/>
    <xf numFmtId="166" fontId="2" fillId="0" borderId="0" xfId="9" applyNumberFormat="1" applyFont="1" applyFill="1"/>
    <xf numFmtId="166" fontId="2" fillId="0" borderId="0" xfId="9" applyNumberFormat="1" applyFont="1" applyFill="1" applyAlignment="1"/>
    <xf numFmtId="166" fontId="7" fillId="0" borderId="0" xfId="0" applyNumberFormat="1" applyFont="1" applyFill="1" applyAlignment="1" applyProtection="1">
      <alignment vertical="center"/>
      <protection locked="0"/>
    </xf>
    <xf numFmtId="166" fontId="6" fillId="0" borderId="0" xfId="9" applyNumberFormat="1" applyFont="1" applyFill="1"/>
    <xf numFmtId="166" fontId="7" fillId="0" borderId="11" xfId="9" applyNumberFormat="1" applyFont="1" applyFill="1" applyBorder="1" applyAlignment="1">
      <alignment horizontal="center"/>
    </xf>
    <xf numFmtId="166" fontId="2" fillId="0" borderId="0" xfId="9" applyNumberFormat="1" applyFont="1" applyFill="1" applyBorder="1"/>
    <xf numFmtId="166" fontId="2" fillId="0" borderId="0" xfId="9" applyNumberFormat="1" applyFont="1" applyFill="1" applyAlignment="1" applyProtection="1">
      <alignment vertical="center"/>
      <protection locked="0"/>
    </xf>
    <xf numFmtId="166" fontId="8" fillId="0" borderId="1" xfId="9" applyNumberFormat="1" applyFont="1" applyBorder="1" applyAlignment="1">
      <alignment horizontal="center"/>
    </xf>
    <xf numFmtId="166" fontId="6" fillId="0" borderId="0" xfId="9" applyNumberFormat="1" applyFont="1" applyBorder="1"/>
    <xf numFmtId="166" fontId="8" fillId="0" borderId="0" xfId="9" applyNumberFormat="1" applyFont="1"/>
    <xf numFmtId="166" fontId="8" fillId="0" borderId="38" xfId="9" applyNumberFormat="1" applyFont="1" applyBorder="1"/>
    <xf numFmtId="166" fontId="8" fillId="0" borderId="0" xfId="9" applyNumberFormat="1" applyFont="1" applyBorder="1"/>
    <xf numFmtId="166" fontId="6" fillId="0" borderId="0" xfId="9" applyNumberFormat="1" applyFont="1" applyBorder="1" applyAlignment="1">
      <alignment horizontal="left" vertical="center"/>
    </xf>
    <xf numFmtId="166" fontId="8" fillId="0" borderId="2" xfId="9" applyNumberFormat="1" applyFont="1" applyBorder="1" applyAlignment="1">
      <alignment vertical="center"/>
    </xf>
    <xf numFmtId="166" fontId="8" fillId="0" borderId="1" xfId="9" applyNumberFormat="1" applyFont="1" applyBorder="1" applyAlignment="1">
      <alignment vertical="center"/>
    </xf>
    <xf numFmtId="166" fontId="8" fillId="0" borderId="0" xfId="0" applyNumberFormat="1" applyFont="1"/>
    <xf numFmtId="166" fontId="8" fillId="0" borderId="0" xfId="9" applyNumberFormat="1" applyFont="1" applyBorder="1" applyAlignment="1">
      <alignment vertical="center"/>
    </xf>
    <xf numFmtId="166" fontId="7" fillId="0" borderId="0" xfId="1" applyNumberFormat="1" applyFont="1" applyFill="1" applyAlignment="1">
      <alignment horizontal="center"/>
    </xf>
    <xf numFmtId="166" fontId="6" fillId="0" borderId="0" xfId="9" applyNumberFormat="1" applyFont="1" applyBorder="1" applyAlignment="1">
      <alignment horizontal="left"/>
    </xf>
    <xf numFmtId="43" fontId="8" fillId="0" borderId="0" xfId="9" applyNumberFormat="1" applyFont="1"/>
    <xf numFmtId="43" fontId="6" fillId="0" borderId="0" xfId="9" applyNumberFormat="1" applyFont="1"/>
    <xf numFmtId="43" fontId="8" fillId="0" borderId="2" xfId="9" applyNumberFormat="1" applyFont="1" applyBorder="1"/>
    <xf numFmtId="43" fontId="8" fillId="0" borderId="1" xfId="9" applyNumberFormat="1" applyFont="1" applyBorder="1" applyAlignment="1">
      <alignment horizontal="center"/>
    </xf>
    <xf numFmtId="9" fontId="0" fillId="0" borderId="0" xfId="0" applyNumberFormat="1"/>
    <xf numFmtId="43" fontId="16" fillId="0" borderId="0" xfId="9" applyFont="1"/>
    <xf numFmtId="0" fontId="19" fillId="0" borderId="0" xfId="0" applyFont="1"/>
    <xf numFmtId="166" fontId="21" fillId="0" borderId="36" xfId="10" applyNumberFormat="1" applyFont="1" applyFill="1" applyBorder="1" applyAlignment="1">
      <alignment horizontal="center" vertical="center" wrapText="1"/>
    </xf>
    <xf numFmtId="166" fontId="21" fillId="0" borderId="30" xfId="10" applyNumberFormat="1" applyFont="1" applyFill="1" applyBorder="1" applyAlignment="1">
      <alignment horizontal="center" vertical="center" wrapText="1"/>
    </xf>
    <xf numFmtId="166" fontId="21" fillId="0" borderId="39" xfId="10" quotePrefix="1" applyNumberFormat="1" applyFont="1" applyFill="1" applyBorder="1" applyAlignment="1">
      <alignment horizontal="center" vertical="center" wrapText="1"/>
    </xf>
    <xf numFmtId="166" fontId="21" fillId="0" borderId="30" xfId="10" quotePrefix="1" applyNumberFormat="1" applyFont="1" applyFill="1" applyBorder="1" applyAlignment="1">
      <alignment horizontal="center" vertical="center" wrapText="1"/>
    </xf>
    <xf numFmtId="1" fontId="21" fillId="0" borderId="30" xfId="10" quotePrefix="1" applyNumberFormat="1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vertical="center"/>
    </xf>
    <xf numFmtId="0" fontId="23" fillId="0" borderId="12" xfId="10" applyFont="1" applyFill="1" applyBorder="1"/>
    <xf numFmtId="10" fontId="23" fillId="0" borderId="24" xfId="10" applyNumberFormat="1" applyFont="1" applyFill="1" applyBorder="1" applyAlignment="1">
      <alignment horizontal="center" vertical="center"/>
    </xf>
    <xf numFmtId="166" fontId="22" fillId="0" borderId="27" xfId="9" applyNumberFormat="1" applyFont="1" applyFill="1" applyBorder="1"/>
    <xf numFmtId="166" fontId="23" fillId="0" borderId="12" xfId="9" applyNumberFormat="1" applyFont="1" applyFill="1" applyBorder="1" applyAlignment="1">
      <alignment horizontal="right"/>
    </xf>
    <xf numFmtId="166" fontId="23" fillId="0" borderId="12" xfId="9" applyNumberFormat="1" applyFont="1" applyFill="1" applyBorder="1" applyAlignment="1">
      <alignment horizontal="center" vertical="center" wrapText="1"/>
    </xf>
    <xf numFmtId="166" fontId="23" fillId="0" borderId="12" xfId="9" applyNumberFormat="1" applyFont="1" applyFill="1" applyBorder="1"/>
    <xf numFmtId="166" fontId="23" fillId="0" borderId="24" xfId="9" applyNumberFormat="1" applyFont="1" applyFill="1" applyBorder="1" applyAlignment="1">
      <alignment horizontal="center" vertical="center" wrapText="1"/>
    </xf>
    <xf numFmtId="166" fontId="23" fillId="0" borderId="27" xfId="9" applyNumberFormat="1" applyFont="1" applyFill="1" applyBorder="1" applyAlignment="1">
      <alignment horizontal="center" vertical="center" wrapText="1"/>
    </xf>
    <xf numFmtId="166" fontId="22" fillId="0" borderId="8" xfId="9" applyNumberFormat="1" applyFont="1" applyBorder="1"/>
    <xf numFmtId="43" fontId="22" fillId="0" borderId="26" xfId="9" applyFont="1" applyBorder="1"/>
    <xf numFmtId="43" fontId="22" fillId="0" borderId="25" xfId="9" applyFont="1" applyBorder="1"/>
    <xf numFmtId="166" fontId="23" fillId="0" borderId="27" xfId="9" applyNumberFormat="1" applyFont="1" applyFill="1" applyBorder="1"/>
    <xf numFmtId="166" fontId="23" fillId="4" borderId="27" xfId="9" applyNumberFormat="1" applyFont="1" applyFill="1" applyBorder="1"/>
    <xf numFmtId="166" fontId="23" fillId="4" borderId="12" xfId="9" applyNumberFormat="1" applyFont="1" applyFill="1" applyBorder="1" applyAlignment="1">
      <alignment horizontal="right"/>
    </xf>
    <xf numFmtId="166" fontId="23" fillId="4" borderId="12" xfId="9" applyNumberFormat="1" applyFont="1" applyFill="1" applyBorder="1"/>
    <xf numFmtId="166" fontId="23" fillId="4" borderId="24" xfId="9" applyNumberFormat="1" applyFont="1" applyFill="1" applyBorder="1" applyAlignment="1">
      <alignment horizontal="center" vertical="center" wrapText="1"/>
    </xf>
    <xf numFmtId="166" fontId="22" fillId="4" borderId="8" xfId="9" applyNumberFormat="1" applyFont="1" applyFill="1" applyBorder="1"/>
    <xf numFmtId="43" fontId="22" fillId="4" borderId="26" xfId="9" applyFont="1" applyFill="1" applyBorder="1"/>
    <xf numFmtId="43" fontId="22" fillId="4" borderId="25" xfId="9" applyFont="1" applyFill="1" applyBorder="1"/>
    <xf numFmtId="0" fontId="22" fillId="0" borderId="12" xfId="0" applyFont="1" applyFill="1" applyBorder="1"/>
    <xf numFmtId="166" fontId="23" fillId="0" borderId="29" xfId="9" applyNumberFormat="1" applyFont="1" applyFill="1" applyBorder="1"/>
    <xf numFmtId="166" fontId="23" fillId="0" borderId="5" xfId="9" applyNumberFormat="1" applyFont="1" applyFill="1" applyBorder="1"/>
    <xf numFmtId="166" fontId="20" fillId="0" borderId="30" xfId="9" applyNumberFormat="1" applyFont="1" applyFill="1" applyBorder="1" applyAlignment="1">
      <alignment vertical="center"/>
    </xf>
    <xf numFmtId="166" fontId="20" fillId="0" borderId="17" xfId="9" applyNumberFormat="1" applyFont="1" applyFill="1" applyBorder="1" applyAlignment="1">
      <alignment horizontal="right" vertical="center"/>
    </xf>
    <xf numFmtId="43" fontId="20" fillId="0" borderId="30" xfId="9" applyFont="1" applyFill="1" applyBorder="1" applyAlignment="1">
      <alignment vertical="center"/>
    </xf>
    <xf numFmtId="166" fontId="19" fillId="0" borderId="0" xfId="0" applyNumberFormat="1" applyFont="1"/>
    <xf numFmtId="9" fontId="19" fillId="0" borderId="0" xfId="0" applyNumberFormat="1" applyFont="1"/>
    <xf numFmtId="0" fontId="22" fillId="2" borderId="27" xfId="0" applyFont="1" applyFill="1" applyBorder="1" applyAlignment="1">
      <alignment vertical="center"/>
    </xf>
    <xf numFmtId="0" fontId="23" fillId="2" borderId="12" xfId="10" applyFont="1" applyFill="1" applyBorder="1"/>
    <xf numFmtId="10" fontId="23" fillId="2" borderId="24" xfId="10" applyNumberFormat="1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vertical="center"/>
    </xf>
    <xf numFmtId="0" fontId="23" fillId="2" borderId="5" xfId="10" quotePrefix="1" applyFont="1" applyFill="1" applyBorder="1" applyAlignment="1">
      <alignment horizontal="left"/>
    </xf>
    <xf numFmtId="10" fontId="23" fillId="2" borderId="40" xfId="1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6" fillId="0" borderId="0" xfId="0" applyNumberFormat="1" applyFont="1"/>
    <xf numFmtId="165" fontId="0" fillId="0" borderId="0" xfId="0" applyNumberFormat="1"/>
    <xf numFmtId="165" fontId="16" fillId="0" borderId="0" xfId="0" applyNumberFormat="1" applyFont="1"/>
    <xf numFmtId="165" fontId="8" fillId="0" borderId="0" xfId="0" applyNumberFormat="1" applyFont="1"/>
    <xf numFmtId="165" fontId="6" fillId="0" borderId="0" xfId="9" applyNumberFormat="1" applyFont="1"/>
    <xf numFmtId="165" fontId="12" fillId="0" borderId="0" xfId="10" applyNumberFormat="1" applyFont="1" applyFill="1" applyAlignment="1">
      <alignment horizontal="left"/>
    </xf>
    <xf numFmtId="165" fontId="6" fillId="0" borderId="21" xfId="9" applyNumberFormat="1" applyFont="1" applyBorder="1" applyAlignment="1">
      <alignment horizontal="right" vertical="center"/>
    </xf>
    <xf numFmtId="165" fontId="6" fillId="0" borderId="23" xfId="9" applyNumberFormat="1" applyFont="1" applyBorder="1" applyAlignment="1">
      <alignment vertical="center"/>
    </xf>
    <xf numFmtId="165" fontId="6" fillId="0" borderId="22" xfId="0" applyNumberFormat="1" applyFont="1" applyBorder="1"/>
    <xf numFmtId="165" fontId="6" fillId="0" borderId="25" xfId="9" applyNumberFormat="1" applyFont="1" applyBorder="1"/>
    <xf numFmtId="165" fontId="6" fillId="0" borderId="8" xfId="9" applyNumberFormat="1" applyFont="1" applyBorder="1"/>
    <xf numFmtId="165" fontId="6" fillId="0" borderId="8" xfId="0" applyNumberFormat="1" applyFont="1" applyBorder="1"/>
    <xf numFmtId="165" fontId="6" fillId="0" borderId="26" xfId="0" applyNumberFormat="1" applyFont="1" applyBorder="1"/>
    <xf numFmtId="165" fontId="6" fillId="0" borderId="25" xfId="0" applyNumberFormat="1" applyFont="1" applyBorder="1"/>
    <xf numFmtId="165" fontId="6" fillId="0" borderId="27" xfId="9" applyNumberFormat="1" applyFont="1" applyBorder="1" applyAlignment="1">
      <alignment horizontal="right" vertical="center"/>
    </xf>
    <xf numFmtId="165" fontId="6" fillId="0" borderId="12" xfId="9" applyNumberFormat="1" applyFont="1" applyBorder="1" applyAlignment="1">
      <alignment vertical="center"/>
    </xf>
    <xf numFmtId="165" fontId="6" fillId="0" borderId="28" xfId="0" applyNumberFormat="1" applyFont="1" applyBorder="1"/>
    <xf numFmtId="165" fontId="6" fillId="0" borderId="27" xfId="9" applyNumberFormat="1" applyFont="1" applyBorder="1"/>
    <xf numFmtId="165" fontId="6" fillId="0" borderId="12" xfId="9" applyNumberFormat="1" applyFont="1" applyBorder="1"/>
    <xf numFmtId="165" fontId="6" fillId="0" borderId="12" xfId="0" applyNumberFormat="1" applyFont="1" applyBorder="1"/>
    <xf numFmtId="165" fontId="6" fillId="0" borderId="24" xfId="0" applyNumberFormat="1" applyFont="1" applyBorder="1"/>
    <xf numFmtId="165" fontId="8" fillId="0" borderId="30" xfId="0" applyNumberFormat="1" applyFont="1" applyBorder="1"/>
    <xf numFmtId="165" fontId="8" fillId="0" borderId="35" xfId="0" applyNumberFormat="1" applyFont="1" applyBorder="1"/>
    <xf numFmtId="165" fontId="8" fillId="0" borderId="36" xfId="0" applyNumberFormat="1" applyFont="1" applyBorder="1"/>
    <xf numFmtId="165" fontId="8" fillId="0" borderId="37" xfId="0" applyNumberFormat="1" applyFont="1" applyBorder="1"/>
    <xf numFmtId="165" fontId="8" fillId="0" borderId="0" xfId="0" applyNumberFormat="1" applyFont="1" applyFill="1" applyBorder="1" applyAlignment="1">
      <alignment vertical="center"/>
    </xf>
    <xf numFmtId="165" fontId="8" fillId="0" borderId="0" xfId="0" applyNumberFormat="1" applyFont="1" applyBorder="1"/>
    <xf numFmtId="165" fontId="17" fillId="0" borderId="0" xfId="0" applyNumberFormat="1" applyFont="1" applyFill="1" applyBorder="1" applyAlignment="1">
      <alignment vertical="center"/>
    </xf>
    <xf numFmtId="165" fontId="6" fillId="0" borderId="0" xfId="0" applyNumberFormat="1" applyFont="1" applyFill="1" applyBorder="1"/>
    <xf numFmtId="165" fontId="12" fillId="0" borderId="0" xfId="10" applyNumberFormat="1" applyFont="1" applyFill="1" applyBorder="1" applyAlignment="1">
      <alignment horizontal="left"/>
    </xf>
    <xf numFmtId="165" fontId="2" fillId="0" borderId="0" xfId="10" applyNumberFormat="1" applyFont="1" applyFill="1" applyBorder="1"/>
    <xf numFmtId="165" fontId="7" fillId="0" borderId="36" xfId="10" applyNumberFormat="1" applyFont="1" applyFill="1" applyBorder="1" applyAlignment="1">
      <alignment horizontal="center" vertical="center" wrapText="1"/>
    </xf>
    <xf numFmtId="165" fontId="7" fillId="0" borderId="30" xfId="10" applyNumberFormat="1" applyFont="1" applyFill="1" applyBorder="1" applyAlignment="1">
      <alignment horizontal="center" vertical="center" wrapText="1"/>
    </xf>
    <xf numFmtId="165" fontId="7" fillId="0" borderId="39" xfId="10" quotePrefix="1" applyNumberFormat="1" applyFont="1" applyFill="1" applyBorder="1" applyAlignment="1">
      <alignment horizontal="center" vertical="center" wrapText="1"/>
    </xf>
    <xf numFmtId="165" fontId="7" fillId="0" borderId="30" xfId="10" quotePrefix="1" applyNumberFormat="1" applyFont="1" applyFill="1" applyBorder="1" applyAlignment="1">
      <alignment horizontal="center" vertical="center" wrapText="1"/>
    </xf>
    <xf numFmtId="165" fontId="8" fillId="0" borderId="30" xfId="0" applyNumberFormat="1" applyFont="1" applyFill="1" applyBorder="1" applyAlignment="1">
      <alignment horizontal="center" vertical="center" wrapText="1"/>
    </xf>
    <xf numFmtId="165" fontId="2" fillId="0" borderId="12" xfId="10" applyNumberFormat="1" applyFont="1" applyFill="1" applyBorder="1"/>
    <xf numFmtId="165" fontId="6" fillId="0" borderId="27" xfId="9" applyNumberFormat="1" applyFont="1" applyFill="1" applyBorder="1"/>
    <xf numFmtId="165" fontId="2" fillId="0" borderId="12" xfId="9" applyNumberFormat="1" applyFont="1" applyFill="1" applyBorder="1" applyAlignment="1">
      <alignment horizontal="right"/>
    </xf>
    <xf numFmtId="165" fontId="2" fillId="0" borderId="12" xfId="9" applyNumberFormat="1" applyFont="1" applyFill="1" applyBorder="1" applyAlignment="1">
      <alignment horizontal="center" vertical="center" wrapText="1"/>
    </xf>
    <xf numFmtId="165" fontId="2" fillId="0" borderId="12" xfId="9" applyNumberFormat="1" applyFont="1" applyFill="1" applyBorder="1"/>
    <xf numFmtId="165" fontId="2" fillId="0" borderId="24" xfId="9" applyNumberFormat="1" applyFont="1" applyFill="1" applyBorder="1" applyAlignment="1">
      <alignment horizontal="center" vertical="center" wrapText="1"/>
    </xf>
    <xf numFmtId="165" fontId="6" fillId="0" borderId="26" xfId="9" applyNumberFormat="1" applyFont="1" applyBorder="1"/>
    <xf numFmtId="165" fontId="1" fillId="0" borderId="12" xfId="10" applyNumberFormat="1" applyFont="1" applyFill="1" applyBorder="1"/>
    <xf numFmtId="165" fontId="2" fillId="0" borderId="27" xfId="9" applyNumberFormat="1" applyFont="1" applyFill="1" applyBorder="1"/>
    <xf numFmtId="165" fontId="6" fillId="0" borderId="12" xfId="0" applyNumberFormat="1" applyFont="1" applyFill="1" applyBorder="1"/>
    <xf numFmtId="165" fontId="2" fillId="0" borderId="5" xfId="10" quotePrefix="1" applyNumberFormat="1" applyFont="1" applyFill="1" applyBorder="1" applyAlignment="1">
      <alignment horizontal="left"/>
    </xf>
    <xf numFmtId="165" fontId="2" fillId="0" borderId="29" xfId="9" applyNumberFormat="1" applyFont="1" applyFill="1" applyBorder="1"/>
    <xf numFmtId="165" fontId="2" fillId="0" borderId="5" xfId="9" applyNumberFormat="1" applyFont="1" applyFill="1" applyBorder="1"/>
    <xf numFmtId="165" fontId="8" fillId="0" borderId="30" xfId="9" applyNumberFormat="1" applyFont="1" applyFill="1" applyBorder="1" applyAlignment="1">
      <alignment vertical="center"/>
    </xf>
    <xf numFmtId="165" fontId="18" fillId="0" borderId="0" xfId="0" applyNumberFormat="1" applyFont="1" applyFill="1" applyBorder="1" applyAlignment="1">
      <alignment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7" fillId="0" borderId="0" xfId="0" applyNumberFormat="1" applyFont="1" applyAlignment="1">
      <alignment vertical="center"/>
    </xf>
    <xf numFmtId="165" fontId="0" fillId="0" borderId="0" xfId="9" applyNumberFormat="1" applyFont="1"/>
    <xf numFmtId="165" fontId="8" fillId="0" borderId="44" xfId="0" applyNumberFormat="1" applyFont="1" applyFill="1" applyBorder="1" applyAlignment="1">
      <alignment vertical="center"/>
    </xf>
    <xf numFmtId="165" fontId="8" fillId="0" borderId="45" xfId="0" applyNumberFormat="1" applyFont="1" applyFill="1" applyBorder="1" applyAlignment="1">
      <alignment vertical="center"/>
    </xf>
    <xf numFmtId="165" fontId="8" fillId="0" borderId="18" xfId="0" applyNumberFormat="1" applyFont="1" applyFill="1" applyBorder="1" applyAlignment="1">
      <alignment vertical="center"/>
    </xf>
    <xf numFmtId="0" fontId="0" fillId="0" borderId="46" xfId="0" applyNumberFormat="1" applyBorder="1"/>
    <xf numFmtId="0" fontId="0" fillId="0" borderId="19" xfId="0" applyNumberFormat="1" applyBorder="1"/>
    <xf numFmtId="0" fontId="0" fillId="0" borderId="20" xfId="0" applyNumberFormat="1" applyBorder="1"/>
    <xf numFmtId="0" fontId="17" fillId="0" borderId="0" xfId="0" applyNumberFormat="1" applyFont="1" applyFill="1" applyBorder="1" applyAlignment="1">
      <alignment vertical="center"/>
    </xf>
    <xf numFmtId="0" fontId="6" fillId="0" borderId="27" xfId="0" applyNumberFormat="1" applyFont="1" applyFill="1" applyBorder="1" applyAlignment="1">
      <alignment vertical="center"/>
    </xf>
    <xf numFmtId="0" fontId="17" fillId="0" borderId="0" xfId="0" applyNumberFormat="1" applyFont="1" applyAlignment="1">
      <alignment vertical="center"/>
    </xf>
    <xf numFmtId="0" fontId="6" fillId="0" borderId="0" xfId="0" applyNumberFormat="1" applyFont="1" applyFill="1"/>
    <xf numFmtId="0" fontId="6" fillId="0" borderId="22" xfId="9" applyNumberFormat="1" applyFont="1" applyFill="1" applyBorder="1" applyAlignment="1">
      <alignment horizontal="center" vertical="center"/>
    </xf>
    <xf numFmtId="0" fontId="6" fillId="0" borderId="28" xfId="9" applyNumberFormat="1" applyFont="1" applyFill="1" applyBorder="1" applyAlignment="1">
      <alignment horizontal="center" vertical="center"/>
    </xf>
    <xf numFmtId="0" fontId="8" fillId="0" borderId="30" xfId="0" applyNumberFormat="1" applyFont="1" applyFill="1" applyBorder="1"/>
    <xf numFmtId="0" fontId="8" fillId="0" borderId="0" xfId="0" applyNumberFormat="1" applyFont="1" applyFill="1" applyBorder="1"/>
    <xf numFmtId="0" fontId="6" fillId="0" borderId="0" xfId="0" applyNumberFormat="1" applyFont="1" applyFill="1" applyBorder="1"/>
    <xf numFmtId="0" fontId="2" fillId="0" borderId="24" xfId="10" applyNumberFormat="1" applyFont="1" applyFill="1" applyBorder="1" applyAlignment="1">
      <alignment horizontal="center" vertical="center"/>
    </xf>
    <xf numFmtId="0" fontId="2" fillId="0" borderId="40" xfId="10" applyNumberFormat="1" applyFont="1" applyFill="1" applyBorder="1" applyAlignment="1">
      <alignment horizontal="center" vertical="center"/>
    </xf>
    <xf numFmtId="43" fontId="1" fillId="0" borderId="27" xfId="9" applyFont="1" applyFill="1" applyBorder="1" applyAlignment="1">
      <alignment horizontal="center" vertical="center" wrapText="1"/>
    </xf>
    <xf numFmtId="43" fontId="1" fillId="0" borderId="27" xfId="9" applyFont="1" applyFill="1" applyBorder="1"/>
    <xf numFmtId="43" fontId="1" fillId="0" borderId="29" xfId="9" applyFont="1" applyFill="1" applyBorder="1"/>
    <xf numFmtId="0" fontId="6" fillId="5" borderId="27" xfId="0" applyNumberFormat="1" applyFont="1" applyFill="1" applyBorder="1" applyAlignment="1">
      <alignment vertical="center"/>
    </xf>
    <xf numFmtId="165" fontId="2" fillId="5" borderId="12" xfId="10" applyNumberFormat="1" applyFont="1" applyFill="1" applyBorder="1"/>
    <xf numFmtId="0" fontId="2" fillId="5" borderId="24" xfId="10" applyNumberFormat="1" applyFont="1" applyFill="1" applyBorder="1" applyAlignment="1">
      <alignment horizontal="center" vertical="center"/>
    </xf>
    <xf numFmtId="165" fontId="2" fillId="5" borderId="27" xfId="9" applyNumberFormat="1" applyFont="1" applyFill="1" applyBorder="1"/>
    <xf numFmtId="165" fontId="2" fillId="5" borderId="12" xfId="9" applyNumberFormat="1" applyFont="1" applyFill="1" applyBorder="1" applyAlignment="1">
      <alignment horizontal="right"/>
    </xf>
    <xf numFmtId="165" fontId="2" fillId="5" borderId="12" xfId="9" applyNumberFormat="1" applyFont="1" applyFill="1" applyBorder="1"/>
    <xf numFmtId="43" fontId="1" fillId="5" borderId="27" xfId="9" applyFont="1" applyFill="1" applyBorder="1"/>
    <xf numFmtId="165" fontId="6" fillId="5" borderId="8" xfId="9" applyNumberFormat="1" applyFont="1" applyFill="1" applyBorder="1"/>
    <xf numFmtId="165" fontId="6" fillId="5" borderId="26" xfId="9" applyNumberFormat="1" applyFont="1" applyFill="1" applyBorder="1"/>
    <xf numFmtId="165" fontId="6" fillId="5" borderId="25" xfId="9" applyNumberFormat="1" applyFont="1" applyFill="1" applyBorder="1"/>
    <xf numFmtId="43" fontId="0" fillId="0" borderId="0" xfId="9" applyFont="1" applyFill="1" applyBorder="1"/>
    <xf numFmtId="0" fontId="0" fillId="0" borderId="0" xfId="0" applyFont="1" applyBorder="1"/>
    <xf numFmtId="43" fontId="0" fillId="0" borderId="0" xfId="9" applyFont="1" applyBorder="1"/>
    <xf numFmtId="43" fontId="16" fillId="0" borderId="0" xfId="9" applyFont="1" applyBorder="1"/>
    <xf numFmtId="43" fontId="24" fillId="0" borderId="0" xfId="9" applyFont="1" applyFill="1" applyBorder="1" applyAlignment="1">
      <alignment horizontal="right"/>
    </xf>
    <xf numFmtId="0" fontId="16" fillId="0" borderId="0" xfId="0" applyFont="1" applyBorder="1"/>
    <xf numFmtId="43" fontId="24" fillId="0" borderId="0" xfId="9" applyFont="1" applyFill="1" applyBorder="1"/>
    <xf numFmtId="43" fontId="24" fillId="0" borderId="0" xfId="9" applyFont="1" applyFill="1" applyBorder="1" applyAlignment="1">
      <alignment horizontal="center" vertical="center" wrapText="1"/>
    </xf>
    <xf numFmtId="0" fontId="6" fillId="0" borderId="47" xfId="0" applyNumberFormat="1" applyFont="1" applyFill="1" applyBorder="1" applyAlignment="1">
      <alignment vertical="center"/>
    </xf>
    <xf numFmtId="0" fontId="2" fillId="0" borderId="48" xfId="10" applyNumberFormat="1" applyFont="1" applyFill="1" applyBorder="1" applyAlignment="1">
      <alignment horizontal="center" vertical="center"/>
    </xf>
    <xf numFmtId="165" fontId="2" fillId="0" borderId="47" xfId="9" applyNumberFormat="1" applyFont="1" applyFill="1" applyBorder="1"/>
    <xf numFmtId="165" fontId="2" fillId="0" borderId="0" xfId="9" applyNumberFormat="1" applyFont="1" applyFill="1" applyBorder="1"/>
    <xf numFmtId="165" fontId="2" fillId="0" borderId="48" xfId="9" applyNumberFormat="1" applyFont="1" applyFill="1" applyBorder="1" applyAlignment="1">
      <alignment horizontal="center" vertical="center" wrapText="1"/>
    </xf>
    <xf numFmtId="165" fontId="6" fillId="0" borderId="0" xfId="9" applyNumberFormat="1" applyFont="1" applyBorder="1"/>
    <xf numFmtId="165" fontId="6" fillId="0" borderId="48" xfId="9" applyNumberFormat="1" applyFont="1" applyBorder="1"/>
    <xf numFmtId="165" fontId="6" fillId="0" borderId="47" xfId="9" applyNumberFormat="1" applyFont="1" applyBorder="1"/>
    <xf numFmtId="43" fontId="0" fillId="0" borderId="0" xfId="0" applyNumberFormat="1"/>
    <xf numFmtId="0" fontId="6" fillId="0" borderId="0" xfId="0" applyFont="1" applyAlignment="1"/>
    <xf numFmtId="0" fontId="8" fillId="0" borderId="9" xfId="0" applyFont="1" applyBorder="1" applyAlignment="1"/>
    <xf numFmtId="0" fontId="13" fillId="0" borderId="0" xfId="0" applyFont="1" applyBorder="1" applyAlignment="1"/>
    <xf numFmtId="43" fontId="6" fillId="0" borderId="0" xfId="9" applyFont="1" applyBorder="1" applyAlignment="1"/>
    <xf numFmtId="0" fontId="6" fillId="0" borderId="0" xfId="0" applyFont="1" applyBorder="1" applyAlignment="1"/>
    <xf numFmtId="0" fontId="6" fillId="0" borderId="10" xfId="0" applyFont="1" applyBorder="1" applyAlignment="1"/>
    <xf numFmtId="0" fontId="6" fillId="0" borderId="9" xfId="0" applyFont="1" applyBorder="1" applyAlignment="1"/>
    <xf numFmtId="0" fontId="26" fillId="0" borderId="0" xfId="0" applyFont="1" applyBorder="1" applyAlignment="1"/>
    <xf numFmtId="0" fontId="8" fillId="0" borderId="0" xfId="0" applyFont="1" applyBorder="1" applyAlignment="1"/>
    <xf numFmtId="43" fontId="8" fillId="0" borderId="0" xfId="9" applyFont="1" applyBorder="1" applyAlignment="1"/>
    <xf numFmtId="0" fontId="8" fillId="0" borderId="10" xfId="0" applyFont="1" applyBorder="1" applyAlignment="1"/>
    <xf numFmtId="0" fontId="8" fillId="0" borderId="0" xfId="0" applyFont="1" applyAlignment="1"/>
    <xf numFmtId="0" fontId="8" fillId="0" borderId="38" xfId="0" applyFont="1" applyBorder="1" applyAlignment="1"/>
    <xf numFmtId="43" fontId="8" fillId="0" borderId="38" xfId="9" applyFont="1" applyBorder="1" applyAlignment="1"/>
    <xf numFmtId="0" fontId="25" fillId="0" borderId="10" xfId="0" applyFont="1" applyBorder="1" applyAlignment="1"/>
    <xf numFmtId="43" fontId="6" fillId="0" borderId="0" xfId="0" applyNumberFormat="1" applyFont="1" applyBorder="1" applyAlignment="1"/>
    <xf numFmtId="0" fontId="6" fillId="0" borderId="6" xfId="0" applyFont="1" applyBorder="1" applyAlignment="1"/>
    <xf numFmtId="0" fontId="8" fillId="0" borderId="1" xfId="0" applyFont="1" applyBorder="1" applyAlignment="1"/>
    <xf numFmtId="0" fontId="8" fillId="0" borderId="7" xfId="0" applyFont="1" applyBorder="1" applyAlignment="1"/>
    <xf numFmtId="43" fontId="6" fillId="0" borderId="0" xfId="9" applyFont="1" applyAlignment="1"/>
    <xf numFmtId="43" fontId="6" fillId="0" borderId="0" xfId="9" applyFont="1" applyFill="1" applyBorder="1" applyAlignment="1"/>
    <xf numFmtId="0" fontId="27" fillId="0" borderId="0" xfId="0" applyFont="1"/>
    <xf numFmtId="43" fontId="27" fillId="0" borderId="0" xfId="9" applyFont="1"/>
    <xf numFmtId="43" fontId="28" fillId="0" borderId="0" xfId="9" applyFont="1"/>
    <xf numFmtId="0" fontId="28" fillId="0" borderId="0" xfId="0" applyFont="1"/>
    <xf numFmtId="0" fontId="29" fillId="0" borderId="0" xfId="0" applyFont="1"/>
    <xf numFmtId="43" fontId="27" fillId="0" borderId="1" xfId="9" applyFont="1" applyBorder="1" applyAlignment="1">
      <alignment horizontal="center"/>
    </xf>
    <xf numFmtId="168" fontId="28" fillId="0" borderId="0" xfId="0" applyNumberFormat="1" applyFont="1"/>
    <xf numFmtId="43" fontId="28" fillId="0" borderId="1" xfId="9" applyFont="1" applyBorder="1"/>
    <xf numFmtId="43" fontId="27" fillId="0" borderId="1" xfId="9" applyFont="1" applyBorder="1"/>
    <xf numFmtId="43" fontId="27" fillId="0" borderId="0" xfId="9" applyFont="1" applyBorder="1"/>
    <xf numFmtId="43" fontId="28" fillId="0" borderId="0" xfId="9" applyFont="1" applyBorder="1" applyAlignment="1">
      <alignment horizontal="right"/>
    </xf>
    <xf numFmtId="1" fontId="28" fillId="0" borderId="0" xfId="0" applyNumberFormat="1" applyFont="1"/>
    <xf numFmtId="43" fontId="27" fillId="0" borderId="43" xfId="9" applyFont="1" applyBorder="1"/>
    <xf numFmtId="43" fontId="28" fillId="0" borderId="43" xfId="9" applyFont="1" applyBorder="1"/>
    <xf numFmtId="43" fontId="28" fillId="0" borderId="0" xfId="9" applyFont="1" applyBorder="1"/>
    <xf numFmtId="43" fontId="28" fillId="0" borderId="39" xfId="9" applyFont="1" applyBorder="1"/>
    <xf numFmtId="0" fontId="30" fillId="0" borderId="0" xfId="0" applyFont="1"/>
    <xf numFmtId="168" fontId="27" fillId="0" borderId="0" xfId="2" applyNumberFormat="1" applyFont="1" applyBorder="1"/>
    <xf numFmtId="168" fontId="30" fillId="0" borderId="0" xfId="0" applyNumberFormat="1" applyFont="1"/>
    <xf numFmtId="2" fontId="28" fillId="0" borderId="0" xfId="0" applyNumberFormat="1" applyFont="1"/>
    <xf numFmtId="0" fontId="1" fillId="0" borderId="0" xfId="7" applyNumberFormat="1" applyFont="1"/>
    <xf numFmtId="0" fontId="31" fillId="0" borderId="0" xfId="7" applyNumberFormat="1" applyFont="1" applyFill="1"/>
    <xf numFmtId="0" fontId="31" fillId="0" borderId="0" xfId="7" applyNumberFormat="1" applyFont="1"/>
    <xf numFmtId="0" fontId="31" fillId="0" borderId="0" xfId="7" applyNumberFormat="1" applyFont="1" applyFill="1" applyAlignment="1">
      <alignment horizontal="right"/>
    </xf>
    <xf numFmtId="0" fontId="32" fillId="0" borderId="0" xfId="7" applyNumberFormat="1" applyFont="1"/>
    <xf numFmtId="0" fontId="6" fillId="0" borderId="0" xfId="0" applyFont="1" applyFill="1" applyAlignment="1">
      <alignment horizontal="right"/>
    </xf>
    <xf numFmtId="43" fontId="6" fillId="0" borderId="0" xfId="9" applyNumberFormat="1" applyFont="1" applyFill="1"/>
    <xf numFmtId="0" fontId="8" fillId="0" borderId="0" xfId="0" applyFont="1" applyFill="1" applyAlignment="1">
      <alignment horizontal="right"/>
    </xf>
    <xf numFmtId="0" fontId="8" fillId="0" borderId="0" xfId="0" applyFont="1" applyFill="1"/>
    <xf numFmtId="43" fontId="8" fillId="0" borderId="0" xfId="9" applyNumberFormat="1" applyFont="1" applyFill="1"/>
    <xf numFmtId="166" fontId="8" fillId="0" borderId="0" xfId="9" applyNumberFormat="1" applyFont="1" applyFill="1"/>
    <xf numFmtId="164" fontId="6" fillId="0" borderId="0" xfId="9" applyNumberFormat="1" applyFont="1"/>
    <xf numFmtId="164" fontId="8" fillId="0" borderId="1" xfId="9" applyNumberFormat="1" applyFont="1" applyBorder="1" applyAlignment="1">
      <alignment horizontal="center"/>
    </xf>
    <xf numFmtId="164" fontId="6" fillId="0" borderId="0" xfId="9" applyNumberFormat="1" applyFont="1" applyBorder="1"/>
    <xf numFmtId="164" fontId="8" fillId="0" borderId="0" xfId="9" applyNumberFormat="1" applyFont="1"/>
    <xf numFmtId="164" fontId="8" fillId="0" borderId="38" xfId="9" applyNumberFormat="1" applyFont="1" applyBorder="1"/>
    <xf numFmtId="164" fontId="6" fillId="0" borderId="0" xfId="9" applyNumberFormat="1" applyFont="1" applyFill="1"/>
    <xf numFmtId="164" fontId="8" fillId="0" borderId="0" xfId="9" applyNumberFormat="1" applyFont="1" applyFill="1"/>
    <xf numFmtId="164" fontId="1" fillId="0" borderId="0" xfId="9" applyNumberFormat="1" applyFont="1"/>
    <xf numFmtId="164" fontId="25" fillId="0" borderId="0" xfId="9" applyNumberFormat="1" applyFont="1"/>
    <xf numFmtId="164" fontId="8" fillId="0" borderId="0" xfId="9" applyNumberFormat="1" applyFont="1" applyBorder="1" applyAlignment="1">
      <alignment horizontal="center" vertical="center"/>
    </xf>
    <xf numFmtId="164" fontId="8" fillId="0" borderId="0" xfId="9" applyNumberFormat="1" applyFont="1" applyBorder="1"/>
    <xf numFmtId="164" fontId="6" fillId="0" borderId="0" xfId="9" applyNumberFormat="1" applyFont="1" applyBorder="1" applyAlignment="1">
      <alignment horizontal="left" vertical="center"/>
    </xf>
    <xf numFmtId="164" fontId="6" fillId="0" borderId="0" xfId="9" applyNumberFormat="1" applyFont="1" applyBorder="1" applyAlignment="1"/>
    <xf numFmtId="164" fontId="6" fillId="0" borderId="0" xfId="0" applyNumberFormat="1" applyFont="1"/>
    <xf numFmtId="164" fontId="6" fillId="0" borderId="0" xfId="9" applyNumberFormat="1" applyFont="1" applyBorder="1" applyAlignment="1">
      <alignment horizontal="center" vertical="center"/>
    </xf>
    <xf numFmtId="166" fontId="8" fillId="0" borderId="13" xfId="0" applyNumberFormat="1" applyFont="1" applyBorder="1"/>
    <xf numFmtId="166" fontId="8" fillId="0" borderId="13" xfId="9" applyNumberFormat="1" applyFont="1" applyBorder="1"/>
    <xf numFmtId="0" fontId="13" fillId="0" borderId="0" xfId="0" applyFont="1" applyBorder="1"/>
    <xf numFmtId="0" fontId="27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6" fontId="7" fillId="0" borderId="0" xfId="9" applyNumberFormat="1" applyFont="1" applyFill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6" fontId="7" fillId="0" borderId="4" xfId="9" applyNumberFormat="1" applyFont="1" applyFill="1" applyBorder="1" applyAlignment="1">
      <alignment horizontal="center" vertical="center" wrapText="1"/>
    </xf>
    <xf numFmtId="166" fontId="2" fillId="0" borderId="7" xfId="9" applyNumberFormat="1" applyFont="1" applyFill="1" applyBorder="1" applyAlignment="1">
      <alignment horizontal="center" vertical="center" wrapText="1"/>
    </xf>
    <xf numFmtId="166" fontId="2" fillId="0" borderId="7" xfId="9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66" fontId="8" fillId="0" borderId="2" xfId="9" applyNumberFormat="1" applyFont="1" applyFill="1" applyBorder="1" applyAlignment="1">
      <alignment horizontal="center" vertical="center" wrapText="1"/>
    </xf>
    <xf numFmtId="166" fontId="8" fillId="0" borderId="1" xfId="9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6" fontId="8" fillId="0" borderId="5" xfId="9" applyNumberFormat="1" applyFont="1" applyFill="1" applyBorder="1" applyAlignment="1">
      <alignment horizontal="center" vertical="center" wrapText="1"/>
    </xf>
    <xf numFmtId="166" fontId="8" fillId="0" borderId="8" xfId="9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69" fontId="2" fillId="0" borderId="0" xfId="0" applyNumberFormat="1" applyFont="1" applyFill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169" fontId="2" fillId="0" borderId="0" xfId="0" applyNumberFormat="1" applyFont="1" applyFill="1" applyAlignment="1">
      <alignment horizontal="left" vertical="center"/>
    </xf>
    <xf numFmtId="169" fontId="7" fillId="0" borderId="0" xfId="0" applyNumberFormat="1" applyFont="1" applyFill="1" applyAlignment="1" applyProtection="1">
      <alignment horizontal="left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43" fontId="8" fillId="0" borderId="5" xfId="9" applyFont="1" applyFill="1" applyBorder="1" applyAlignment="1">
      <alignment horizontal="center" vertical="center" wrapText="1"/>
    </xf>
    <xf numFmtId="43" fontId="8" fillId="0" borderId="8" xfId="9" applyFont="1" applyFill="1" applyBorder="1" applyAlignment="1">
      <alignment horizontal="center" vertical="center" wrapText="1"/>
    </xf>
    <xf numFmtId="166" fontId="8" fillId="0" borderId="5" xfId="9" applyNumberFormat="1" applyFont="1" applyFill="1" applyBorder="1" applyAlignment="1">
      <alignment horizontal="center" vertical="center"/>
    </xf>
    <xf numFmtId="166" fontId="8" fillId="0" borderId="8" xfId="9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2" xfId="9" applyNumberFormat="1" applyFont="1" applyBorder="1" applyAlignment="1">
      <alignment horizontal="center" vertical="center"/>
    </xf>
    <xf numFmtId="164" fontId="8" fillId="0" borderId="1" xfId="9" applyNumberFormat="1" applyFont="1" applyBorder="1" applyAlignment="1">
      <alignment horizontal="center" vertical="center"/>
    </xf>
    <xf numFmtId="43" fontId="8" fillId="0" borderId="2" xfId="9" applyFont="1" applyBorder="1" applyAlignment="1">
      <alignment horizontal="center"/>
    </xf>
    <xf numFmtId="0" fontId="8" fillId="0" borderId="15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165" fontId="8" fillId="0" borderId="15" xfId="0" applyNumberFormat="1" applyFont="1" applyBorder="1" applyAlignment="1">
      <alignment horizontal="center" vertical="center" wrapText="1"/>
    </xf>
    <xf numFmtId="165" fontId="8" fillId="0" borderId="20" xfId="0" applyNumberFormat="1" applyFont="1" applyBorder="1" applyAlignment="1">
      <alignment horizontal="center" vertical="center" wrapText="1"/>
    </xf>
    <xf numFmtId="165" fontId="12" fillId="0" borderId="0" xfId="10" applyNumberFormat="1" applyFont="1" applyFill="1" applyAlignment="1">
      <alignment horizontal="center"/>
    </xf>
    <xf numFmtId="165" fontId="12" fillId="0" borderId="0" xfId="10" applyNumberFormat="1" applyFont="1" applyFill="1" applyBorder="1" applyAlignment="1">
      <alignment horizontal="center" vertical="center"/>
    </xf>
    <xf numFmtId="165" fontId="7" fillId="0" borderId="16" xfId="10" applyNumberFormat="1" applyFont="1" applyFill="1" applyBorder="1" applyAlignment="1">
      <alignment horizontal="center" vertical="center"/>
    </xf>
    <xf numFmtId="165" fontId="7" fillId="0" borderId="18" xfId="10" applyNumberFormat="1" applyFont="1" applyFill="1" applyBorder="1" applyAlignment="1">
      <alignment horizontal="center" vertical="center"/>
    </xf>
    <xf numFmtId="165" fontId="7" fillId="0" borderId="17" xfId="10" applyNumberFormat="1" applyFont="1" applyFill="1" applyBorder="1" applyAlignment="1">
      <alignment horizontal="center" vertical="center"/>
    </xf>
    <xf numFmtId="165" fontId="8" fillId="0" borderId="16" xfId="0" applyNumberFormat="1" applyFont="1" applyFill="1" applyBorder="1" applyAlignment="1">
      <alignment horizontal="right" vertical="center"/>
    </xf>
    <xf numFmtId="165" fontId="8" fillId="0" borderId="17" xfId="0" applyNumberFormat="1" applyFont="1" applyFill="1" applyBorder="1" applyAlignment="1">
      <alignment horizontal="right" vertical="center"/>
    </xf>
    <xf numFmtId="165" fontId="8" fillId="0" borderId="18" xfId="0" applyNumberFormat="1" applyFont="1" applyFill="1" applyBorder="1" applyAlignment="1">
      <alignment horizontal="right" vertical="center"/>
    </xf>
    <xf numFmtId="0" fontId="8" fillId="0" borderId="41" xfId="0" applyNumberFormat="1" applyFont="1" applyFill="1" applyBorder="1" applyAlignment="1">
      <alignment horizontal="center" vertical="center" wrapText="1"/>
    </xf>
    <xf numFmtId="0" fontId="8" fillId="0" borderId="35" xfId="0" applyNumberFormat="1" applyFont="1" applyFill="1" applyBorder="1" applyAlignment="1">
      <alignment horizontal="center" vertical="center" wrapText="1"/>
    </xf>
    <xf numFmtId="165" fontId="7" fillId="0" borderId="41" xfId="10" applyNumberFormat="1" applyFont="1" applyFill="1" applyBorder="1" applyAlignment="1">
      <alignment horizontal="center" vertical="center"/>
    </xf>
    <xf numFmtId="165" fontId="7" fillId="0" borderId="35" xfId="10" applyNumberFormat="1" applyFont="1" applyFill="1" applyBorder="1" applyAlignment="1">
      <alignment horizontal="center" vertical="center"/>
    </xf>
    <xf numFmtId="0" fontId="7" fillId="0" borderId="41" xfId="10" applyNumberFormat="1" applyFont="1" applyFill="1" applyBorder="1" applyAlignment="1">
      <alignment horizontal="center" vertical="center"/>
    </xf>
    <xf numFmtId="0" fontId="7" fillId="0" borderId="35" xfId="10" applyNumberFormat="1" applyFont="1" applyFill="1" applyBorder="1" applyAlignment="1">
      <alignment horizontal="center" vertical="center"/>
    </xf>
    <xf numFmtId="165" fontId="8" fillId="0" borderId="42" xfId="0" applyNumberFormat="1" applyFont="1" applyBorder="1" applyAlignment="1">
      <alignment horizontal="center" vertical="center"/>
    </xf>
    <xf numFmtId="165" fontId="8" fillId="0" borderId="43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165" fontId="8" fillId="0" borderId="32" xfId="0" applyNumberFormat="1" applyFont="1" applyBorder="1" applyAlignment="1">
      <alignment horizontal="center"/>
    </xf>
    <xf numFmtId="165" fontId="8" fillId="0" borderId="33" xfId="0" applyNumberFormat="1" applyFont="1" applyBorder="1" applyAlignment="1">
      <alignment horizontal="center"/>
    </xf>
    <xf numFmtId="165" fontId="8" fillId="0" borderId="34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 wrapText="1"/>
    </xf>
    <xf numFmtId="165" fontId="8" fillId="0" borderId="2" xfId="0" applyNumberFormat="1" applyFont="1" applyBorder="1" applyAlignment="1">
      <alignment horizontal="center" wrapText="1"/>
    </xf>
    <xf numFmtId="165" fontId="8" fillId="0" borderId="15" xfId="0" applyNumberFormat="1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wrapText="1"/>
    </xf>
    <xf numFmtId="165" fontId="8" fillId="0" borderId="31" xfId="0" applyNumberFormat="1" applyFont="1" applyBorder="1" applyAlignment="1">
      <alignment horizontal="center" wrapText="1"/>
    </xf>
    <xf numFmtId="165" fontId="8" fillId="0" borderId="15" xfId="9" applyNumberFormat="1" applyFont="1" applyBorder="1" applyAlignment="1">
      <alignment horizontal="center" wrapText="1"/>
    </xf>
    <xf numFmtId="165" fontId="8" fillId="0" borderId="20" xfId="9" applyNumberFormat="1" applyFont="1" applyBorder="1" applyAlignment="1">
      <alignment horizontal="center" wrapText="1"/>
    </xf>
    <xf numFmtId="165" fontId="8" fillId="0" borderId="15" xfId="9" applyNumberFormat="1" applyFont="1" applyBorder="1" applyAlignment="1">
      <alignment horizontal="center" vertical="center" wrapText="1"/>
    </xf>
    <xf numFmtId="165" fontId="8" fillId="0" borderId="20" xfId="9" applyNumberFormat="1" applyFont="1" applyBorder="1" applyAlignment="1">
      <alignment horizontal="center" vertical="center" wrapText="1"/>
    </xf>
    <xf numFmtId="165" fontId="8" fillId="0" borderId="15" xfId="0" applyNumberFormat="1" applyFont="1" applyBorder="1" applyAlignment="1">
      <alignment horizontal="center" wrapText="1"/>
    </xf>
    <xf numFmtId="165" fontId="8" fillId="0" borderId="20" xfId="0" applyNumberFormat="1" applyFont="1" applyBorder="1" applyAlignment="1">
      <alignment horizontal="center" wrapText="1"/>
    </xf>
    <xf numFmtId="1" fontId="21" fillId="0" borderId="16" xfId="10" applyNumberFormat="1" applyFont="1" applyFill="1" applyBorder="1" applyAlignment="1">
      <alignment horizontal="center" vertical="center"/>
    </xf>
    <xf numFmtId="1" fontId="21" fillId="0" borderId="17" xfId="10" applyNumberFormat="1" applyFont="1" applyFill="1" applyBorder="1" applyAlignment="1">
      <alignment horizontal="center" vertical="center"/>
    </xf>
    <xf numFmtId="1" fontId="21" fillId="0" borderId="18" xfId="10" applyNumberFormat="1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right" vertical="center"/>
    </xf>
    <xf numFmtId="0" fontId="20" fillId="0" borderId="17" xfId="0" applyFont="1" applyFill="1" applyBorder="1" applyAlignment="1">
      <alignment horizontal="right" vertical="center"/>
    </xf>
    <xf numFmtId="0" fontId="20" fillId="0" borderId="18" xfId="0" applyFont="1" applyFill="1" applyBorder="1" applyAlignment="1">
      <alignment horizontal="right" vertical="center"/>
    </xf>
    <xf numFmtId="0" fontId="20" fillId="0" borderId="41" xfId="0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 wrapText="1"/>
    </xf>
    <xf numFmtId="0" fontId="21" fillId="0" borderId="41" xfId="10" applyFont="1" applyFill="1" applyBorder="1" applyAlignment="1">
      <alignment horizontal="center" vertical="center"/>
    </xf>
    <xf numFmtId="0" fontId="21" fillId="0" borderId="35" xfId="10" applyFont="1" applyFill="1" applyBorder="1" applyAlignment="1">
      <alignment horizontal="center" vertical="center"/>
    </xf>
    <xf numFmtId="10" fontId="21" fillId="0" borderId="41" xfId="10" applyNumberFormat="1" applyFont="1" applyFill="1" applyBorder="1" applyAlignment="1">
      <alignment horizontal="center" vertical="center"/>
    </xf>
    <xf numFmtId="10" fontId="21" fillId="0" borderId="35" xfId="10" applyNumberFormat="1" applyFont="1" applyFill="1" applyBorder="1" applyAlignment="1">
      <alignment horizontal="center" vertical="center"/>
    </xf>
    <xf numFmtId="0" fontId="31" fillId="0" borderId="0" xfId="7" applyNumberFormat="1" applyFont="1" applyAlignment="1">
      <alignment horizontal="justify" vertical="center"/>
    </xf>
    <xf numFmtId="169" fontId="1" fillId="0" borderId="0" xfId="0" applyNumberFormat="1" applyFont="1" applyFill="1" applyAlignment="1" applyProtection="1">
      <alignment vertical="center"/>
    </xf>
    <xf numFmtId="0" fontId="0" fillId="0" borderId="1" xfId="0" applyBorder="1"/>
  </cellXfs>
  <cellStyles count="43">
    <cellStyle name="Comma" xfId="9" builtinId="3"/>
    <cellStyle name="Comma 2" xfId="3"/>
    <cellStyle name="Comma 2 10" xfId="40"/>
    <cellStyle name="Comma 2 11" xfId="42"/>
    <cellStyle name="Comma 2 12" xfId="41"/>
    <cellStyle name="Comma 2 13" xfId="13"/>
    <cellStyle name="Comma 2 2" xfId="4"/>
    <cellStyle name="Comma 2 2 2" xfId="22"/>
    <cellStyle name="Comma 2 3" xfId="30"/>
    <cellStyle name="Comma 2 4" xfId="32"/>
    <cellStyle name="Comma 2 5" xfId="34"/>
    <cellStyle name="Comma 2 6" xfId="35"/>
    <cellStyle name="Comma 2 7" xfId="36"/>
    <cellStyle name="Comma 2 8" xfId="37"/>
    <cellStyle name="Comma 2 9" xfId="39"/>
    <cellStyle name="Comma 3" xfId="5"/>
    <cellStyle name="Comma 3 2" xfId="6"/>
    <cellStyle name="Comma 4" xfId="2"/>
    <cellStyle name="Comma 5" xfId="11"/>
    <cellStyle name="Excel Built-in Normal" xfId="14"/>
    <cellStyle name="Excel Built-in Normal 10" xfId="27"/>
    <cellStyle name="Excel Built-in Normal 11" xfId="26"/>
    <cellStyle name="Excel Built-in Normal 12" xfId="21"/>
    <cellStyle name="Excel Built-in Normal 13" xfId="31"/>
    <cellStyle name="Excel Built-in Normal 14" xfId="33"/>
    <cellStyle name="Excel Built-in Normal 15" xfId="38"/>
    <cellStyle name="Excel Built-in Normal 2" xfId="15"/>
    <cellStyle name="Excel Built-in Normal 3" xfId="16"/>
    <cellStyle name="Excel Built-in Normal 4" xfId="17"/>
    <cellStyle name="Excel Built-in Normal 5" xfId="23"/>
    <cellStyle name="Excel Built-in Normal 6" xfId="29"/>
    <cellStyle name="Excel Built-in Normal 7" xfId="24"/>
    <cellStyle name="Excel Built-in Normal 8" xfId="28"/>
    <cellStyle name="Excel Built-in Normal 9" xfId="25"/>
    <cellStyle name="Hyperlink 2" xfId="12"/>
    <cellStyle name="Normal" xfId="0" builtinId="0"/>
    <cellStyle name="Normal 2" xfId="7"/>
    <cellStyle name="Normal 2 2" xfId="10"/>
    <cellStyle name="Normal 3" xfId="8"/>
    <cellStyle name="Normal 3 2" xfId="18"/>
    <cellStyle name="Normal 4" xfId="1"/>
    <cellStyle name="Normal 4 2" xfId="19"/>
    <cellStyle name="Normal 5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S97"/>
  <sheetViews>
    <sheetView workbookViewId="0">
      <selection activeCell="D4" sqref="D4"/>
    </sheetView>
  </sheetViews>
  <sheetFormatPr defaultRowHeight="14.25"/>
  <cols>
    <col min="1" max="2" width="3.28515625" style="317" customWidth="1"/>
    <col min="3" max="3" width="1.85546875" style="317" customWidth="1"/>
    <col min="4" max="4" width="37.28515625" style="317" customWidth="1"/>
    <col min="5" max="5" width="1.85546875" style="317" customWidth="1"/>
    <col min="6" max="6" width="15.140625" style="317" customWidth="1"/>
    <col min="7" max="7" width="20.28515625" style="316" customWidth="1"/>
    <col min="8" max="8" width="20.42578125" style="316" hidden="1" customWidth="1"/>
    <col min="9" max="9" width="3.7109375" style="316" customWidth="1"/>
    <col min="10" max="10" width="19.140625" style="316" bestFit="1" customWidth="1"/>
    <col min="11" max="12" width="17.42578125" style="317" customWidth="1"/>
    <col min="13" max="13" width="11.85546875" style="317" customWidth="1"/>
    <col min="14" max="16384" width="9.140625" style="317"/>
  </cols>
  <sheetData>
    <row r="3" spans="3:11" ht="15">
      <c r="C3" s="314" t="s">
        <v>424</v>
      </c>
      <c r="D3" s="314"/>
      <c r="E3" s="314" t="s">
        <v>425</v>
      </c>
      <c r="F3" s="363"/>
      <c r="G3" s="363"/>
      <c r="H3" s="363"/>
      <c r="I3" s="363"/>
      <c r="J3" s="363"/>
      <c r="K3" s="363"/>
    </row>
    <row r="4" spans="3:11" ht="15">
      <c r="C4" s="314" t="s">
        <v>426</v>
      </c>
    </row>
    <row r="9" spans="3:11" ht="15">
      <c r="C9" s="314" t="s">
        <v>427</v>
      </c>
      <c r="D9" s="314"/>
      <c r="E9" s="314" t="s">
        <v>425</v>
      </c>
    </row>
    <row r="10" spans="3:11" ht="15">
      <c r="C10" s="314"/>
      <c r="D10" s="314"/>
      <c r="E10" s="314"/>
    </row>
    <row r="11" spans="3:11" ht="15">
      <c r="C11" s="314" t="s">
        <v>428</v>
      </c>
      <c r="D11" s="314"/>
      <c r="E11" s="314" t="s">
        <v>425</v>
      </c>
    </row>
    <row r="12" spans="3:11" ht="15">
      <c r="C12" s="314"/>
      <c r="D12" s="314"/>
      <c r="E12" s="314"/>
    </row>
    <row r="13" spans="3:11" ht="15">
      <c r="C13" s="314" t="s">
        <v>429</v>
      </c>
      <c r="D13" s="314"/>
      <c r="E13" s="314"/>
    </row>
    <row r="14" spans="3:11" ht="15">
      <c r="C14" s="314"/>
      <c r="D14" s="314"/>
      <c r="E14" s="314"/>
    </row>
    <row r="15" spans="3:11" ht="15">
      <c r="C15" s="314" t="s">
        <v>430</v>
      </c>
      <c r="D15" s="314"/>
      <c r="E15" s="314" t="s">
        <v>425</v>
      </c>
    </row>
    <row r="16" spans="3:11" ht="15">
      <c r="C16" s="314"/>
      <c r="D16" s="314"/>
      <c r="E16" s="314"/>
    </row>
    <row r="17" spans="3:13" ht="15">
      <c r="C17" s="314" t="s">
        <v>431</v>
      </c>
      <c r="D17" s="314"/>
      <c r="E17" s="314" t="s">
        <v>425</v>
      </c>
    </row>
    <row r="18" spans="3:13" ht="15">
      <c r="C18" s="314"/>
      <c r="D18" s="314"/>
      <c r="E18" s="314"/>
    </row>
    <row r="19" spans="3:13" ht="15">
      <c r="C19" s="314"/>
    </row>
    <row r="21" spans="3:13" ht="15">
      <c r="C21" s="318" t="s">
        <v>432</v>
      </c>
      <c r="D21" s="318"/>
      <c r="E21" s="318"/>
    </row>
    <row r="22" spans="3:13" ht="15">
      <c r="C22" s="314"/>
      <c r="D22" s="318"/>
      <c r="E22" s="314"/>
      <c r="J22" s="319" t="s">
        <v>433</v>
      </c>
    </row>
    <row r="23" spans="3:13" ht="15">
      <c r="C23" s="318" t="s">
        <v>434</v>
      </c>
      <c r="D23" s="318"/>
      <c r="E23" s="314"/>
      <c r="M23" s="320"/>
    </row>
    <row r="24" spans="3:13" ht="15">
      <c r="C24" s="317" t="s">
        <v>435</v>
      </c>
      <c r="D24" s="318"/>
      <c r="E24" s="314"/>
    </row>
    <row r="25" spans="3:13" ht="15">
      <c r="C25" s="317" t="s">
        <v>436</v>
      </c>
      <c r="D25" s="318"/>
      <c r="E25" s="314"/>
    </row>
    <row r="26" spans="3:13" ht="15">
      <c r="D26" s="318"/>
      <c r="E26" s="314"/>
    </row>
    <row r="27" spans="3:13" ht="15">
      <c r="D27" s="318"/>
      <c r="E27" s="314"/>
    </row>
    <row r="28" spans="3:13" ht="15">
      <c r="D28" s="318"/>
      <c r="E28" s="314"/>
      <c r="G28" s="315">
        <f>SUM(G24:G27)</f>
        <v>0</v>
      </c>
      <c r="L28" s="320" t="s">
        <v>80</v>
      </c>
    </row>
    <row r="29" spans="3:13" ht="15">
      <c r="C29" s="317" t="s">
        <v>437</v>
      </c>
      <c r="D29" s="318"/>
      <c r="E29" s="314"/>
      <c r="G29" s="321"/>
      <c r="J29" s="316">
        <f>+G28-G29</f>
        <v>0</v>
      </c>
      <c r="K29" s="320"/>
      <c r="L29" s="320"/>
    </row>
    <row r="30" spans="3:13" ht="15">
      <c r="C30" s="318"/>
      <c r="G30" s="315"/>
      <c r="I30" s="315"/>
      <c r="J30" s="322"/>
      <c r="L30" s="320"/>
    </row>
    <row r="31" spans="3:13" ht="15">
      <c r="C31" s="318"/>
      <c r="F31" s="317" t="s">
        <v>438</v>
      </c>
      <c r="G31" s="315"/>
      <c r="I31" s="315"/>
      <c r="J31" s="323">
        <f>+J29</f>
        <v>0</v>
      </c>
      <c r="L31" s="320"/>
    </row>
    <row r="32" spans="3:13" ht="15">
      <c r="C32" s="317" t="s">
        <v>439</v>
      </c>
      <c r="G32" s="315"/>
      <c r="I32" s="315"/>
      <c r="J32" s="321"/>
    </row>
    <row r="33" spans="3:11" ht="15">
      <c r="F33" s="317" t="s">
        <v>438</v>
      </c>
      <c r="G33" s="315"/>
      <c r="I33" s="315"/>
      <c r="J33" s="323">
        <f>+J31-J32</f>
        <v>0</v>
      </c>
    </row>
    <row r="34" spans="3:11" ht="15">
      <c r="C34" s="318"/>
      <c r="G34" s="315"/>
      <c r="I34" s="315"/>
      <c r="J34" s="323"/>
    </row>
    <row r="35" spans="3:11" ht="15">
      <c r="C35" s="317" t="s">
        <v>440</v>
      </c>
      <c r="G35" s="315"/>
      <c r="I35" s="315"/>
      <c r="J35" s="324">
        <f>+J33*30.9%</f>
        <v>0</v>
      </c>
      <c r="K35" s="325"/>
    </row>
    <row r="36" spans="3:11" ht="15">
      <c r="C36" s="317" t="s">
        <v>441</v>
      </c>
      <c r="G36" s="315"/>
      <c r="I36" s="315"/>
      <c r="J36" s="321"/>
      <c r="K36" s="325"/>
    </row>
    <row r="37" spans="3:11" ht="15">
      <c r="C37" s="314" t="s">
        <v>442</v>
      </c>
      <c r="D37" s="314"/>
      <c r="G37" s="315"/>
      <c r="I37" s="315"/>
      <c r="J37" s="326">
        <f>+J35-J36</f>
        <v>0</v>
      </c>
      <c r="K37" s="325"/>
    </row>
    <row r="38" spans="3:11" ht="15">
      <c r="C38" s="314"/>
      <c r="D38" s="314"/>
      <c r="G38" s="315"/>
      <c r="I38" s="315"/>
      <c r="J38" s="323"/>
      <c r="K38" s="325"/>
    </row>
    <row r="39" spans="3:11" ht="15">
      <c r="C39" s="317" t="s">
        <v>453</v>
      </c>
      <c r="D39" s="314"/>
      <c r="G39" s="315"/>
      <c r="I39" s="315"/>
      <c r="J39" s="323"/>
      <c r="K39" s="325"/>
    </row>
    <row r="40" spans="3:11">
      <c r="D40" s="317" t="s">
        <v>442</v>
      </c>
      <c r="J40" s="327">
        <f>J37-J39</f>
        <v>0</v>
      </c>
    </row>
    <row r="41" spans="3:11">
      <c r="J41" s="328"/>
    </row>
    <row r="42" spans="3:11" ht="15">
      <c r="C42" s="318" t="s">
        <v>443</v>
      </c>
      <c r="J42" s="328"/>
    </row>
    <row r="43" spans="3:11" ht="15">
      <c r="C43" s="318"/>
      <c r="G43" s="328"/>
      <c r="J43" s="328"/>
    </row>
    <row r="44" spans="3:11">
      <c r="C44" s="317" t="s">
        <v>444</v>
      </c>
    </row>
    <row r="45" spans="3:11" ht="15" thickBot="1">
      <c r="F45" s="317" t="s">
        <v>445</v>
      </c>
      <c r="J45" s="329">
        <f>+G24</f>
        <v>0</v>
      </c>
    </row>
    <row r="47" spans="3:11">
      <c r="G47" s="328"/>
    </row>
    <row r="48" spans="3:11" ht="15">
      <c r="C48" s="317" t="s">
        <v>454</v>
      </c>
      <c r="G48" s="323"/>
      <c r="H48" s="315"/>
      <c r="I48" s="315"/>
      <c r="J48" s="324">
        <f>J45+J46-J47</f>
        <v>0</v>
      </c>
    </row>
    <row r="49" spans="3:19" ht="15">
      <c r="C49" s="314"/>
      <c r="G49" s="323"/>
      <c r="H49" s="315"/>
      <c r="I49" s="315"/>
      <c r="J49" s="326">
        <f>J48*18%</f>
        <v>0</v>
      </c>
      <c r="M49" s="314"/>
    </row>
    <row r="50" spans="3:19" ht="15">
      <c r="E50" s="330"/>
      <c r="F50" s="330"/>
      <c r="G50" s="323"/>
      <c r="I50" s="315"/>
      <c r="J50" s="323"/>
      <c r="Q50" s="325"/>
    </row>
    <row r="51" spans="3:19" ht="15">
      <c r="C51" s="314"/>
      <c r="E51" s="330"/>
      <c r="F51" s="330"/>
      <c r="G51" s="323"/>
      <c r="I51" s="315"/>
      <c r="J51" s="323"/>
      <c r="S51" s="325"/>
    </row>
    <row r="52" spans="3:19" ht="15">
      <c r="C52" s="314"/>
      <c r="E52" s="330"/>
      <c r="F52" s="330"/>
      <c r="G52" s="323"/>
      <c r="I52" s="315"/>
      <c r="J52" s="323"/>
    </row>
    <row r="53" spans="3:19" ht="15">
      <c r="C53" s="314"/>
      <c r="E53" s="330"/>
      <c r="F53" s="330"/>
      <c r="G53" s="323"/>
      <c r="I53" s="315"/>
      <c r="J53" s="323"/>
    </row>
    <row r="54" spans="3:19" ht="15">
      <c r="C54" s="314"/>
      <c r="E54" s="330"/>
      <c r="F54" s="330"/>
      <c r="G54" s="323"/>
      <c r="I54" s="315"/>
      <c r="J54" s="323"/>
    </row>
    <row r="55" spans="3:19" ht="15">
      <c r="C55" s="314"/>
      <c r="E55" s="330"/>
      <c r="F55" s="330"/>
      <c r="G55" s="323"/>
      <c r="I55" s="315"/>
      <c r="J55" s="323"/>
    </row>
    <row r="56" spans="3:19" ht="15">
      <c r="C56" s="314"/>
      <c r="E56" s="330"/>
      <c r="F56" s="330"/>
      <c r="G56" s="323"/>
      <c r="I56" s="315"/>
      <c r="J56" s="323"/>
    </row>
    <row r="57" spans="3:19" ht="15">
      <c r="C57" s="314"/>
      <c r="E57" s="330"/>
      <c r="F57" s="331"/>
      <c r="H57" s="315"/>
      <c r="I57" s="323"/>
    </row>
    <row r="58" spans="3:19" ht="15">
      <c r="C58" s="314"/>
      <c r="E58" s="330"/>
      <c r="F58" s="331"/>
      <c r="H58" s="315"/>
      <c r="I58" s="323"/>
    </row>
    <row r="59" spans="3:19" ht="15">
      <c r="C59" s="314"/>
      <c r="E59" s="330"/>
      <c r="F59" s="331"/>
      <c r="H59" s="315"/>
      <c r="I59" s="323"/>
    </row>
    <row r="60" spans="3:19" ht="15">
      <c r="C60" s="314"/>
      <c r="E60" s="330"/>
      <c r="F60" s="331"/>
      <c r="H60" s="315"/>
      <c r="I60" s="323"/>
    </row>
    <row r="61" spans="3:19" ht="15">
      <c r="C61" s="314"/>
      <c r="E61" s="330"/>
      <c r="F61" s="332"/>
      <c r="G61" s="323"/>
      <c r="I61" s="315"/>
      <c r="J61" s="323"/>
    </row>
    <row r="62" spans="3:19" ht="15">
      <c r="C62" s="314"/>
      <c r="D62" s="320"/>
      <c r="E62" s="330"/>
      <c r="F62" s="330"/>
      <c r="G62" s="323"/>
      <c r="I62" s="315"/>
      <c r="J62" s="323"/>
    </row>
    <row r="63" spans="3:19" ht="15">
      <c r="C63" s="314"/>
      <c r="E63" s="330"/>
      <c r="F63" s="330"/>
      <c r="G63" s="323"/>
      <c r="I63" s="315"/>
      <c r="J63" s="323"/>
    </row>
    <row r="64" spans="3:19" ht="15">
      <c r="C64" s="314"/>
      <c r="E64" s="330"/>
      <c r="F64" s="330"/>
      <c r="G64" s="323"/>
      <c r="I64" s="315"/>
      <c r="J64" s="323"/>
    </row>
    <row r="65" spans="3:10" ht="15">
      <c r="C65" s="314"/>
      <c r="E65" s="330"/>
      <c r="F65" s="330"/>
      <c r="G65" s="323"/>
      <c r="I65" s="315"/>
      <c r="J65" s="323"/>
    </row>
    <row r="66" spans="3:10" ht="15">
      <c r="C66" s="314"/>
      <c r="E66" s="330"/>
      <c r="F66" s="330"/>
      <c r="G66" s="323"/>
      <c r="I66" s="315"/>
      <c r="J66" s="323"/>
    </row>
    <row r="67" spans="3:10" ht="15">
      <c r="C67" s="314"/>
      <c r="E67" s="330"/>
      <c r="F67" s="330"/>
      <c r="G67" s="323"/>
      <c r="I67" s="315"/>
      <c r="J67" s="323"/>
    </row>
    <row r="68" spans="3:10" ht="15">
      <c r="C68" s="314"/>
      <c r="E68" s="330"/>
      <c r="F68" s="330"/>
      <c r="G68" s="323"/>
      <c r="I68" s="315"/>
      <c r="J68" s="323"/>
    </row>
    <row r="69" spans="3:10" ht="15">
      <c r="C69" s="314"/>
      <c r="E69" s="330"/>
      <c r="F69" s="330"/>
      <c r="G69" s="323"/>
      <c r="I69" s="315"/>
      <c r="J69" s="323"/>
    </row>
    <row r="70" spans="3:10" ht="15">
      <c r="C70" s="314"/>
      <c r="E70" s="330"/>
      <c r="F70" s="330"/>
      <c r="G70" s="323"/>
      <c r="I70" s="315"/>
      <c r="J70" s="323"/>
    </row>
    <row r="71" spans="3:10" ht="15">
      <c r="C71" s="314"/>
      <c r="E71" s="330"/>
      <c r="F71" s="330"/>
      <c r="G71" s="323"/>
      <c r="I71" s="315"/>
      <c r="J71" s="323"/>
    </row>
    <row r="72" spans="3:10" ht="15">
      <c r="C72" s="314"/>
      <c r="E72" s="330"/>
      <c r="F72" s="330"/>
      <c r="G72" s="323"/>
      <c r="I72" s="315"/>
      <c r="J72" s="323"/>
    </row>
    <row r="90" spans="4:11" ht="15">
      <c r="K90" s="314"/>
    </row>
    <row r="94" spans="4:11">
      <c r="D94" s="333"/>
    </row>
    <row r="97" spans="11:11" ht="15">
      <c r="K97" s="314"/>
    </row>
  </sheetData>
  <mergeCells count="1">
    <mergeCell ref="F3:K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7:Q44"/>
  <sheetViews>
    <sheetView workbookViewId="0">
      <selection sqref="A1:XFD1048576"/>
    </sheetView>
  </sheetViews>
  <sheetFormatPr defaultColWidth="8.85546875" defaultRowHeight="12"/>
  <cols>
    <col min="1" max="1" width="10.85546875" style="150" bestFit="1" customWidth="1"/>
    <col min="2" max="2" width="12.140625" style="150" bestFit="1" customWidth="1"/>
    <col min="3" max="3" width="10.85546875" style="150" bestFit="1" customWidth="1"/>
    <col min="4" max="4" width="18.5703125" style="150" bestFit="1" customWidth="1"/>
    <col min="5" max="5" width="7.28515625" style="150" bestFit="1" customWidth="1"/>
    <col min="6" max="6" width="16" style="150" bestFit="1" customWidth="1"/>
    <col min="7" max="8" width="14.42578125" style="150" bestFit="1" customWidth="1"/>
    <col min="9" max="9" width="5.42578125" style="150" bestFit="1" customWidth="1"/>
    <col min="10" max="10" width="16" style="150" bestFit="1" customWidth="1"/>
    <col min="11" max="12" width="14.42578125" style="150" bestFit="1" customWidth="1"/>
    <col min="13" max="13" width="13.42578125" style="150" bestFit="1" customWidth="1"/>
    <col min="14" max="14" width="8.140625" style="150" bestFit="1" customWidth="1"/>
    <col min="15" max="17" width="14.7109375" style="150" bestFit="1" customWidth="1"/>
    <col min="18" max="16384" width="8.85546875" style="150"/>
  </cols>
  <sheetData>
    <row r="7" spans="2:17" ht="12.75" thickBot="1"/>
    <row r="8" spans="2:17" ht="12.75" thickBot="1">
      <c r="C8" s="459" t="s">
        <v>310</v>
      </c>
      <c r="D8" s="461" t="s">
        <v>1</v>
      </c>
      <c r="E8" s="463" t="s">
        <v>130</v>
      </c>
      <c r="F8" s="453" t="s">
        <v>131</v>
      </c>
      <c r="G8" s="454"/>
      <c r="H8" s="454"/>
      <c r="I8" s="454"/>
      <c r="J8" s="455"/>
      <c r="K8" s="453" t="s">
        <v>132</v>
      </c>
      <c r="L8" s="454"/>
      <c r="M8" s="454"/>
      <c r="N8" s="454"/>
      <c r="O8" s="455"/>
      <c r="P8" s="453" t="s">
        <v>133</v>
      </c>
      <c r="Q8" s="455"/>
    </row>
    <row r="9" spans="2:17" ht="36.75" thickBot="1">
      <c r="C9" s="460"/>
      <c r="D9" s="462"/>
      <c r="E9" s="464"/>
      <c r="F9" s="151" t="s">
        <v>134</v>
      </c>
      <c r="G9" s="152" t="s">
        <v>311</v>
      </c>
      <c r="H9" s="152" t="s">
        <v>312</v>
      </c>
      <c r="I9" s="153" t="s">
        <v>313</v>
      </c>
      <c r="J9" s="152" t="s">
        <v>314</v>
      </c>
      <c r="K9" s="152" t="s">
        <v>134</v>
      </c>
      <c r="L9" s="152" t="s">
        <v>311</v>
      </c>
      <c r="M9" s="152" t="s">
        <v>312</v>
      </c>
      <c r="N9" s="154" t="s">
        <v>138</v>
      </c>
      <c r="O9" s="155" t="s">
        <v>314</v>
      </c>
      <c r="P9" s="155" t="s">
        <v>315</v>
      </c>
      <c r="Q9" s="156" t="s">
        <v>316</v>
      </c>
    </row>
    <row r="10" spans="2:17">
      <c r="B10" s="183">
        <f>F10</f>
        <v>1460000</v>
      </c>
      <c r="C10" s="185">
        <v>1</v>
      </c>
      <c r="D10" s="186" t="s">
        <v>141</v>
      </c>
      <c r="E10" s="187">
        <v>0.15</v>
      </c>
      <c r="F10" s="160">
        <v>1460000</v>
      </c>
      <c r="G10" s="161"/>
      <c r="H10" s="162"/>
      <c r="I10" s="163"/>
      <c r="J10" s="164">
        <v>1460000</v>
      </c>
      <c r="K10" s="165">
        <v>312075</v>
      </c>
      <c r="L10" s="166">
        <v>172188.75</v>
      </c>
      <c r="M10" s="166">
        <v>0</v>
      </c>
      <c r="N10" s="166"/>
      <c r="O10" s="167">
        <v>484263.75</v>
      </c>
      <c r="P10" s="168">
        <v>1147925</v>
      </c>
      <c r="Q10" s="167">
        <v>975736.25</v>
      </c>
    </row>
    <row r="11" spans="2:17">
      <c r="B11" s="183">
        <f>F11</f>
        <v>1600000</v>
      </c>
      <c r="C11" s="185">
        <v>2</v>
      </c>
      <c r="D11" s="186" t="s">
        <v>142</v>
      </c>
      <c r="E11" s="187">
        <v>0.15</v>
      </c>
      <c r="F11" s="160">
        <v>1600000</v>
      </c>
      <c r="G11" s="161"/>
      <c r="H11" s="162"/>
      <c r="I11" s="163"/>
      <c r="J11" s="164">
        <v>1600000</v>
      </c>
      <c r="K11" s="165">
        <v>120000</v>
      </c>
      <c r="L11" s="166">
        <v>222000</v>
      </c>
      <c r="M11" s="166">
        <v>0</v>
      </c>
      <c r="N11" s="166"/>
      <c r="O11" s="167">
        <v>342000</v>
      </c>
      <c r="P11" s="168">
        <v>1480000</v>
      </c>
      <c r="Q11" s="167">
        <v>1258000</v>
      </c>
    </row>
    <row r="12" spans="2:17">
      <c r="B12" s="183">
        <f>F12</f>
        <v>1400000</v>
      </c>
      <c r="C12" s="185">
        <v>3</v>
      </c>
      <c r="D12" s="186" t="s">
        <v>143</v>
      </c>
      <c r="E12" s="187">
        <v>0.15</v>
      </c>
      <c r="F12" s="160">
        <v>1400000</v>
      </c>
      <c r="G12" s="161"/>
      <c r="H12" s="162"/>
      <c r="I12" s="163"/>
      <c r="J12" s="164">
        <v>1400000</v>
      </c>
      <c r="K12" s="165">
        <v>105000</v>
      </c>
      <c r="L12" s="166">
        <v>194250</v>
      </c>
      <c r="M12" s="166">
        <v>0</v>
      </c>
      <c r="N12" s="166"/>
      <c r="O12" s="167">
        <v>299250</v>
      </c>
      <c r="P12" s="168">
        <v>1295000</v>
      </c>
      <c r="Q12" s="167">
        <v>1100750</v>
      </c>
    </row>
    <row r="13" spans="2:17">
      <c r="B13" s="183">
        <f>F13</f>
        <v>1400000</v>
      </c>
      <c r="C13" s="185">
        <v>4</v>
      </c>
      <c r="D13" s="186" t="s">
        <v>144</v>
      </c>
      <c r="E13" s="187">
        <v>0.15</v>
      </c>
      <c r="F13" s="160">
        <v>1400000</v>
      </c>
      <c r="G13" s="161"/>
      <c r="H13" s="162"/>
      <c r="I13" s="163"/>
      <c r="J13" s="164">
        <v>1400000</v>
      </c>
      <c r="K13" s="165">
        <v>105000</v>
      </c>
      <c r="L13" s="166">
        <v>194250</v>
      </c>
      <c r="M13" s="166">
        <v>0</v>
      </c>
      <c r="N13" s="166"/>
      <c r="O13" s="167">
        <v>299250</v>
      </c>
      <c r="P13" s="168">
        <v>1295000</v>
      </c>
      <c r="Q13" s="167">
        <v>1100750</v>
      </c>
    </row>
    <row r="14" spans="2:17">
      <c r="C14" s="157">
        <v>5</v>
      </c>
      <c r="D14" s="158" t="s">
        <v>145</v>
      </c>
      <c r="E14" s="159">
        <v>0.6</v>
      </c>
      <c r="F14" s="160">
        <v>180714</v>
      </c>
      <c r="G14" s="161"/>
      <c r="H14" s="162">
        <v>121680</v>
      </c>
      <c r="I14" s="163"/>
      <c r="J14" s="164">
        <v>302394</v>
      </c>
      <c r="K14" s="165">
        <v>114764.304</v>
      </c>
      <c r="L14" s="166">
        <v>39569.817599999995</v>
      </c>
      <c r="M14" s="166">
        <v>36504</v>
      </c>
      <c r="N14" s="166"/>
      <c r="O14" s="167">
        <v>190838.12160000001</v>
      </c>
      <c r="P14" s="168">
        <v>65949.695999999996</v>
      </c>
      <c r="Q14" s="167">
        <v>111555.87839999999</v>
      </c>
    </row>
    <row r="15" spans="2:17">
      <c r="B15" s="183">
        <f>F15</f>
        <v>153000</v>
      </c>
      <c r="C15" s="185">
        <v>6</v>
      </c>
      <c r="D15" s="186" t="s">
        <v>146</v>
      </c>
      <c r="E15" s="187">
        <v>0.15</v>
      </c>
      <c r="F15" s="160">
        <v>153000</v>
      </c>
      <c r="G15" s="161"/>
      <c r="H15" s="162"/>
      <c r="I15" s="163"/>
      <c r="J15" s="164">
        <v>153000</v>
      </c>
      <c r="K15" s="165">
        <v>22950</v>
      </c>
      <c r="L15" s="166">
        <v>19507.5</v>
      </c>
      <c r="M15" s="166">
        <v>0</v>
      </c>
      <c r="N15" s="166"/>
      <c r="O15" s="167">
        <v>42457.5</v>
      </c>
      <c r="P15" s="168">
        <v>130050</v>
      </c>
      <c r="Q15" s="167">
        <v>110542.5</v>
      </c>
    </row>
    <row r="16" spans="2:17">
      <c r="C16" s="157">
        <v>7</v>
      </c>
      <c r="D16" s="158" t="s">
        <v>317</v>
      </c>
      <c r="E16" s="159">
        <v>0.1</v>
      </c>
      <c r="F16" s="160">
        <v>208187</v>
      </c>
      <c r="G16" s="161"/>
      <c r="H16" s="162">
        <v>18693</v>
      </c>
      <c r="I16" s="163"/>
      <c r="J16" s="164">
        <v>226880</v>
      </c>
      <c r="K16" s="165">
        <v>45540.58</v>
      </c>
      <c r="L16" s="166">
        <v>16264.642</v>
      </c>
      <c r="M16" s="166">
        <v>934.65000000000009</v>
      </c>
      <c r="N16" s="166"/>
      <c r="O16" s="167">
        <v>62739.872000000003</v>
      </c>
      <c r="P16" s="168">
        <v>162646.41999999998</v>
      </c>
      <c r="Q16" s="167">
        <v>164140.128</v>
      </c>
    </row>
    <row r="17" spans="1:17">
      <c r="B17" s="183">
        <f>F17</f>
        <v>45000</v>
      </c>
      <c r="C17" s="185">
        <v>8</v>
      </c>
      <c r="D17" s="186" t="s">
        <v>147</v>
      </c>
      <c r="E17" s="187">
        <v>0.15</v>
      </c>
      <c r="F17" s="160">
        <v>45000</v>
      </c>
      <c r="G17" s="161"/>
      <c r="H17" s="162"/>
      <c r="I17" s="163"/>
      <c r="J17" s="164">
        <v>45000</v>
      </c>
      <c r="K17" s="165">
        <v>6750</v>
      </c>
      <c r="L17" s="166">
        <v>5737.5</v>
      </c>
      <c r="M17" s="166">
        <v>0</v>
      </c>
      <c r="N17" s="166"/>
      <c r="O17" s="167">
        <v>12487.5</v>
      </c>
      <c r="P17" s="168">
        <v>38250</v>
      </c>
      <c r="Q17" s="167">
        <v>32512.5</v>
      </c>
    </row>
    <row r="18" spans="1:17">
      <c r="B18" s="183">
        <f>F18</f>
        <v>290749</v>
      </c>
      <c r="C18" s="185">
        <v>9</v>
      </c>
      <c r="D18" s="186" t="s">
        <v>318</v>
      </c>
      <c r="E18" s="187">
        <v>0.15</v>
      </c>
      <c r="F18" s="160">
        <v>290749</v>
      </c>
      <c r="G18" s="161"/>
      <c r="H18" s="162"/>
      <c r="I18" s="163"/>
      <c r="J18" s="164">
        <v>45000</v>
      </c>
      <c r="K18" s="165">
        <v>6750</v>
      </c>
      <c r="L18" s="166">
        <v>5737.5</v>
      </c>
      <c r="M18" s="166">
        <v>0</v>
      </c>
      <c r="N18" s="166"/>
      <c r="O18" s="167">
        <v>12487.5</v>
      </c>
      <c r="P18" s="168">
        <v>38250</v>
      </c>
      <c r="Q18" s="167">
        <v>32512.5</v>
      </c>
    </row>
    <row r="19" spans="1:17">
      <c r="B19" s="183">
        <f>F19</f>
        <v>1230890</v>
      </c>
      <c r="C19" s="185">
        <v>10</v>
      </c>
      <c r="D19" s="186" t="s">
        <v>148</v>
      </c>
      <c r="E19" s="187">
        <v>0.15</v>
      </c>
      <c r="F19" s="160">
        <v>1230890</v>
      </c>
      <c r="G19" s="161"/>
      <c r="H19" s="162"/>
      <c r="I19" s="163"/>
      <c r="J19" s="164">
        <v>1230890</v>
      </c>
      <c r="K19" s="165">
        <v>263102.73749999999</v>
      </c>
      <c r="L19" s="166">
        <v>145168.08937499998</v>
      </c>
      <c r="M19" s="166">
        <v>0</v>
      </c>
      <c r="N19" s="166"/>
      <c r="O19" s="167">
        <v>408270.82687499997</v>
      </c>
      <c r="P19" s="168">
        <v>967787.26249999995</v>
      </c>
      <c r="Q19" s="167">
        <v>822619.17312499997</v>
      </c>
    </row>
    <row r="20" spans="1:17">
      <c r="B20" s="183">
        <f>F20+18000</f>
        <v>55363</v>
      </c>
      <c r="C20" s="185">
        <v>11</v>
      </c>
      <c r="D20" s="186" t="s">
        <v>151</v>
      </c>
      <c r="E20" s="187">
        <v>0.15</v>
      </c>
      <c r="F20" s="160">
        <v>37363</v>
      </c>
      <c r="G20" s="161">
        <v>18000</v>
      </c>
      <c r="H20" s="162"/>
      <c r="I20" s="163"/>
      <c r="J20" s="164">
        <v>55363</v>
      </c>
      <c r="K20" s="165">
        <v>8632.9575000000004</v>
      </c>
      <c r="L20" s="166">
        <v>7009.506374999999</v>
      </c>
      <c r="M20" s="166">
        <v>0</v>
      </c>
      <c r="N20" s="166"/>
      <c r="O20" s="167">
        <v>15642.463874999999</v>
      </c>
      <c r="P20" s="168">
        <v>28730.0425</v>
      </c>
      <c r="Q20" s="167">
        <v>39720.536124999999</v>
      </c>
    </row>
    <row r="21" spans="1:17">
      <c r="B21" s="183">
        <f>F21</f>
        <v>725000</v>
      </c>
      <c r="C21" s="185">
        <v>12</v>
      </c>
      <c r="D21" s="186" t="s">
        <v>319</v>
      </c>
      <c r="E21" s="187">
        <v>0.15</v>
      </c>
      <c r="F21" s="169">
        <v>725000</v>
      </c>
      <c r="G21" s="161"/>
      <c r="H21" s="162"/>
      <c r="I21" s="163"/>
      <c r="J21" s="164">
        <v>725000</v>
      </c>
      <c r="K21" s="165">
        <v>201187.5</v>
      </c>
      <c r="L21" s="166">
        <v>78571.875</v>
      </c>
      <c r="M21" s="166">
        <v>0</v>
      </c>
      <c r="N21" s="166"/>
      <c r="O21" s="167">
        <v>279759.375</v>
      </c>
      <c r="P21" s="168">
        <v>523812.5</v>
      </c>
      <c r="Q21" s="167">
        <v>445240.625</v>
      </c>
    </row>
    <row r="22" spans="1:17">
      <c r="B22" s="183">
        <f t="shared" ref="B22:B30" si="0">F22</f>
        <v>3126400</v>
      </c>
      <c r="C22" s="185">
        <v>13</v>
      </c>
      <c r="D22" s="186" t="s">
        <v>320</v>
      </c>
      <c r="E22" s="187">
        <v>0.15</v>
      </c>
      <c r="F22" s="169">
        <v>3126400</v>
      </c>
      <c r="G22" s="161"/>
      <c r="H22" s="162"/>
      <c r="I22" s="163"/>
      <c r="J22" s="164">
        <v>3126400</v>
      </c>
      <c r="K22" s="165">
        <v>668268</v>
      </c>
      <c r="L22" s="166">
        <v>368719.8</v>
      </c>
      <c r="M22" s="166">
        <v>0</v>
      </c>
      <c r="N22" s="166"/>
      <c r="O22" s="167">
        <v>1036987.8</v>
      </c>
      <c r="P22" s="168">
        <v>2458132</v>
      </c>
      <c r="Q22" s="167">
        <v>2089412.2</v>
      </c>
    </row>
    <row r="23" spans="1:17">
      <c r="B23" s="183">
        <f t="shared" si="0"/>
        <v>3349000</v>
      </c>
      <c r="C23" s="185">
        <v>14</v>
      </c>
      <c r="D23" s="186" t="s">
        <v>321</v>
      </c>
      <c r="E23" s="187">
        <v>0.15</v>
      </c>
      <c r="F23" s="169">
        <v>3349000</v>
      </c>
      <c r="G23" s="161"/>
      <c r="H23" s="162"/>
      <c r="I23" s="163"/>
      <c r="J23" s="164">
        <v>3349000</v>
      </c>
      <c r="K23" s="165">
        <v>715848.75</v>
      </c>
      <c r="L23" s="166">
        <v>394972.6875</v>
      </c>
      <c r="M23" s="166">
        <v>0</v>
      </c>
      <c r="N23" s="166"/>
      <c r="O23" s="167">
        <v>1110821.4375</v>
      </c>
      <c r="P23" s="168">
        <v>2633151.25</v>
      </c>
      <c r="Q23" s="167">
        <v>2238178.5625</v>
      </c>
    </row>
    <row r="24" spans="1:17">
      <c r="B24" s="183">
        <f t="shared" si="0"/>
        <v>2930000</v>
      </c>
      <c r="C24" s="185">
        <v>15</v>
      </c>
      <c r="D24" s="186" t="s">
        <v>322</v>
      </c>
      <c r="E24" s="187">
        <v>0.15</v>
      </c>
      <c r="F24" s="169">
        <v>2930000</v>
      </c>
      <c r="G24" s="161"/>
      <c r="H24" s="161"/>
      <c r="I24" s="163"/>
      <c r="J24" s="164">
        <v>2930000</v>
      </c>
      <c r="K24" s="169">
        <v>219750</v>
      </c>
      <c r="L24" s="166">
        <v>406537.5</v>
      </c>
      <c r="M24" s="166">
        <v>0</v>
      </c>
      <c r="N24" s="166"/>
      <c r="O24" s="167">
        <v>626287.5</v>
      </c>
      <c r="P24" s="168">
        <v>2710250</v>
      </c>
      <c r="Q24" s="167">
        <v>2303712.5</v>
      </c>
    </row>
    <row r="25" spans="1:17">
      <c r="B25" s="183">
        <f t="shared" si="0"/>
        <v>2800000</v>
      </c>
      <c r="C25" s="185">
        <v>16</v>
      </c>
      <c r="D25" s="186" t="s">
        <v>323</v>
      </c>
      <c r="E25" s="187">
        <v>0.15</v>
      </c>
      <c r="F25" s="169">
        <v>2800000</v>
      </c>
      <c r="G25" s="161"/>
      <c r="H25" s="161"/>
      <c r="I25" s="163"/>
      <c r="J25" s="164">
        <v>2800000</v>
      </c>
      <c r="K25" s="169">
        <v>210000</v>
      </c>
      <c r="L25" s="166">
        <v>388500</v>
      </c>
      <c r="M25" s="166">
        <v>0</v>
      </c>
      <c r="N25" s="166"/>
      <c r="O25" s="167">
        <v>598500</v>
      </c>
      <c r="P25" s="168">
        <v>2590000</v>
      </c>
      <c r="Q25" s="167">
        <v>2201500</v>
      </c>
    </row>
    <row r="26" spans="1:17">
      <c r="B26" s="183">
        <f t="shared" si="0"/>
        <v>3070000</v>
      </c>
      <c r="C26" s="185">
        <v>17</v>
      </c>
      <c r="D26" s="186" t="s">
        <v>324</v>
      </c>
      <c r="E26" s="187">
        <v>0.15</v>
      </c>
      <c r="F26" s="169">
        <v>3070000</v>
      </c>
      <c r="G26" s="161"/>
      <c r="H26" s="161"/>
      <c r="I26" s="163"/>
      <c r="J26" s="164">
        <v>3070000</v>
      </c>
      <c r="K26" s="169">
        <v>230250</v>
      </c>
      <c r="L26" s="166">
        <v>425962.5</v>
      </c>
      <c r="M26" s="166">
        <v>0</v>
      </c>
      <c r="N26" s="166"/>
      <c r="O26" s="167">
        <v>656212.5</v>
      </c>
      <c r="P26" s="168">
        <v>2839750</v>
      </c>
      <c r="Q26" s="167">
        <v>2413787.5</v>
      </c>
    </row>
    <row r="27" spans="1:17">
      <c r="B27" s="183">
        <f t="shared" si="0"/>
        <v>3600000</v>
      </c>
      <c r="C27" s="185">
        <v>18</v>
      </c>
      <c r="D27" s="186" t="s">
        <v>325</v>
      </c>
      <c r="E27" s="187">
        <v>0.15</v>
      </c>
      <c r="F27" s="169">
        <v>3600000</v>
      </c>
      <c r="G27" s="161"/>
      <c r="H27" s="161"/>
      <c r="I27" s="163"/>
      <c r="J27" s="164">
        <v>3600000</v>
      </c>
      <c r="K27" s="169">
        <v>270000</v>
      </c>
      <c r="L27" s="166">
        <v>499500</v>
      </c>
      <c r="M27" s="166">
        <v>0</v>
      </c>
      <c r="N27" s="166"/>
      <c r="O27" s="167">
        <v>769500</v>
      </c>
      <c r="P27" s="168">
        <v>3330000</v>
      </c>
      <c r="Q27" s="167">
        <v>2830500</v>
      </c>
    </row>
    <row r="28" spans="1:17">
      <c r="B28" s="183">
        <f t="shared" si="0"/>
        <v>1740000</v>
      </c>
      <c r="C28" s="185">
        <v>19</v>
      </c>
      <c r="D28" s="186" t="s">
        <v>326</v>
      </c>
      <c r="E28" s="187">
        <v>0.15</v>
      </c>
      <c r="F28" s="170">
        <v>1740000</v>
      </c>
      <c r="G28" s="171"/>
      <c r="H28" s="171"/>
      <c r="I28" s="172"/>
      <c r="J28" s="173">
        <v>1740000</v>
      </c>
      <c r="K28" s="170">
        <v>130500</v>
      </c>
      <c r="L28" s="174">
        <v>241425</v>
      </c>
      <c r="M28" s="174">
        <v>0</v>
      </c>
      <c r="N28" s="174"/>
      <c r="O28" s="175">
        <v>371925</v>
      </c>
      <c r="P28" s="176">
        <v>1609500</v>
      </c>
      <c r="Q28" s="175">
        <v>1368075</v>
      </c>
    </row>
    <row r="29" spans="1:17">
      <c r="B29" s="183">
        <f t="shared" si="0"/>
        <v>294102</v>
      </c>
      <c r="C29" s="185">
        <v>20</v>
      </c>
      <c r="D29" s="186" t="s">
        <v>327</v>
      </c>
      <c r="E29" s="187">
        <v>0.15</v>
      </c>
      <c r="F29" s="169">
        <v>294102</v>
      </c>
      <c r="G29" s="161"/>
      <c r="H29" s="161"/>
      <c r="I29" s="163"/>
      <c r="J29" s="164">
        <v>294102</v>
      </c>
      <c r="K29" s="169">
        <v>62864.302499999991</v>
      </c>
      <c r="L29" s="166">
        <v>34685.654625000003</v>
      </c>
      <c r="M29" s="166">
        <v>0</v>
      </c>
      <c r="N29" s="166"/>
      <c r="O29" s="167">
        <v>97549.957124999986</v>
      </c>
      <c r="P29" s="168">
        <v>231237.69750000001</v>
      </c>
      <c r="Q29" s="167">
        <v>196552.04287500001</v>
      </c>
    </row>
    <row r="30" spans="1:17">
      <c r="A30" s="183">
        <f>H30</f>
        <v>2651000</v>
      </c>
      <c r="B30" s="183">
        <f t="shared" si="0"/>
        <v>0</v>
      </c>
      <c r="C30" s="185">
        <v>21</v>
      </c>
      <c r="D30" s="186" t="s">
        <v>149</v>
      </c>
      <c r="E30" s="187">
        <v>0.15</v>
      </c>
      <c r="F30" s="169"/>
      <c r="G30" s="163"/>
      <c r="H30" s="163">
        <v>2651000</v>
      </c>
      <c r="I30" s="163"/>
      <c r="J30" s="164">
        <v>2651000</v>
      </c>
      <c r="K30" s="169">
        <v>0</v>
      </c>
      <c r="L30" s="166">
        <v>0</v>
      </c>
      <c r="M30" s="166">
        <v>198825</v>
      </c>
      <c r="N30" s="166"/>
      <c r="O30" s="167">
        <v>198825</v>
      </c>
      <c r="P30" s="168">
        <v>0</v>
      </c>
      <c r="Q30" s="167">
        <v>2452175</v>
      </c>
    </row>
    <row r="31" spans="1:17">
      <c r="A31" s="183"/>
      <c r="C31" s="157">
        <v>22</v>
      </c>
      <c r="D31" s="177" t="s">
        <v>152</v>
      </c>
      <c r="E31" s="159">
        <v>0.3</v>
      </c>
      <c r="F31" s="169"/>
      <c r="G31" s="163"/>
      <c r="H31" s="163">
        <v>2281058</v>
      </c>
      <c r="I31" s="163"/>
      <c r="J31" s="164">
        <v>2281058</v>
      </c>
      <c r="K31" s="169">
        <v>0</v>
      </c>
      <c r="L31" s="166">
        <v>0</v>
      </c>
      <c r="M31" s="166">
        <v>342158.7</v>
      </c>
      <c r="N31" s="166"/>
      <c r="O31" s="167">
        <v>342158.7</v>
      </c>
      <c r="P31" s="168">
        <v>0</v>
      </c>
      <c r="Q31" s="167">
        <v>1938899.3</v>
      </c>
    </row>
    <row r="32" spans="1:17">
      <c r="C32" s="157">
        <v>23</v>
      </c>
      <c r="D32" s="177" t="s">
        <v>153</v>
      </c>
      <c r="E32" s="159">
        <v>0.3</v>
      </c>
      <c r="F32" s="169"/>
      <c r="G32" s="163">
        <v>2463096</v>
      </c>
      <c r="H32" s="163"/>
      <c r="I32" s="163"/>
      <c r="J32" s="164">
        <v>2463096</v>
      </c>
      <c r="K32" s="169">
        <v>0</v>
      </c>
      <c r="L32" s="166">
        <v>738928.79999999993</v>
      </c>
      <c r="M32" s="166">
        <v>0</v>
      </c>
      <c r="N32" s="166"/>
      <c r="O32" s="167">
        <v>738928.79999999993</v>
      </c>
      <c r="P32" s="168">
        <v>0</v>
      </c>
      <c r="Q32" s="167">
        <v>1724167.2000000002</v>
      </c>
    </row>
    <row r="33" spans="1:17">
      <c r="C33" s="157">
        <v>24</v>
      </c>
      <c r="D33" s="177" t="s">
        <v>154</v>
      </c>
      <c r="E33" s="159">
        <v>0.3</v>
      </c>
      <c r="F33" s="169"/>
      <c r="G33" s="163">
        <v>2463096</v>
      </c>
      <c r="H33" s="163"/>
      <c r="I33" s="163"/>
      <c r="J33" s="164">
        <v>2463096</v>
      </c>
      <c r="K33" s="169">
        <v>0</v>
      </c>
      <c r="L33" s="166">
        <v>738928.79999999993</v>
      </c>
      <c r="M33" s="166">
        <v>0</v>
      </c>
      <c r="N33" s="166"/>
      <c r="O33" s="167">
        <v>738928.79999999993</v>
      </c>
      <c r="P33" s="168">
        <v>0</v>
      </c>
      <c r="Q33" s="167">
        <v>1724167.2000000002</v>
      </c>
    </row>
    <row r="34" spans="1:17">
      <c r="C34" s="157">
        <v>25</v>
      </c>
      <c r="D34" s="177" t="s">
        <v>155</v>
      </c>
      <c r="E34" s="159">
        <v>0.3</v>
      </c>
      <c r="F34" s="169"/>
      <c r="G34" s="163">
        <v>2463096</v>
      </c>
      <c r="H34" s="163"/>
      <c r="I34" s="163"/>
      <c r="J34" s="164">
        <v>2463096</v>
      </c>
      <c r="K34" s="169">
        <v>0</v>
      </c>
      <c r="L34" s="166">
        <v>738928.79999999993</v>
      </c>
      <c r="M34" s="166">
        <v>0</v>
      </c>
      <c r="N34" s="166"/>
      <c r="O34" s="167">
        <v>738928.79999999993</v>
      </c>
      <c r="P34" s="168">
        <v>0</v>
      </c>
      <c r="Q34" s="167">
        <v>1724167.2000000002</v>
      </c>
    </row>
    <row r="35" spans="1:17" ht="12.75" thickBot="1">
      <c r="A35" s="183">
        <f>H35</f>
        <v>15235</v>
      </c>
      <c r="B35" s="183">
        <f>F35</f>
        <v>0</v>
      </c>
      <c r="C35" s="188">
        <v>26</v>
      </c>
      <c r="D35" s="189" t="s">
        <v>150</v>
      </c>
      <c r="E35" s="190">
        <v>0.15</v>
      </c>
      <c r="F35" s="178"/>
      <c r="G35" s="179"/>
      <c r="H35" s="179">
        <v>15235</v>
      </c>
      <c r="I35" s="179"/>
      <c r="J35" s="164">
        <v>15235</v>
      </c>
      <c r="K35" s="178">
        <v>0</v>
      </c>
      <c r="L35" s="166">
        <v>0</v>
      </c>
      <c r="M35" s="166">
        <v>1142.625</v>
      </c>
      <c r="N35" s="166"/>
      <c r="O35" s="167">
        <v>1142.625</v>
      </c>
      <c r="P35" s="168">
        <v>0</v>
      </c>
      <c r="Q35" s="167">
        <v>14092.375</v>
      </c>
    </row>
    <row r="36" spans="1:17" ht="12.75" thickBot="1">
      <c r="A36" s="183">
        <f>SUM(A10:A35)</f>
        <v>2666235</v>
      </c>
      <c r="B36" s="183">
        <f>SUM(B10:B35)</f>
        <v>29269504</v>
      </c>
      <c r="C36" s="456" t="s">
        <v>156</v>
      </c>
      <c r="D36" s="457"/>
      <c r="E36" s="458"/>
      <c r="F36" s="180">
        <v>30218455.350000001</v>
      </c>
      <c r="G36" s="180">
        <v>7407288</v>
      </c>
      <c r="H36" s="180">
        <v>5087666</v>
      </c>
      <c r="I36" s="181"/>
      <c r="J36" s="180">
        <v>42713409.350000001</v>
      </c>
      <c r="K36" s="180">
        <v>3987607.8302500001</v>
      </c>
      <c r="L36" s="180">
        <v>6175658.5701625003</v>
      </c>
      <c r="M36" s="180">
        <v>579564.97499999998</v>
      </c>
      <c r="N36" s="180"/>
      <c r="O36" s="182">
        <v>10742831.375412501</v>
      </c>
      <c r="P36" s="182">
        <v>26230847.519750003</v>
      </c>
      <c r="Q36" s="182">
        <v>31970577.974587496</v>
      </c>
    </row>
    <row r="37" spans="1:17">
      <c r="B37" s="150">
        <v>1200000</v>
      </c>
    </row>
    <row r="38" spans="1:17">
      <c r="B38" s="183">
        <f>B36-B37</f>
        <v>28069504</v>
      </c>
      <c r="C38" s="184">
        <v>0.15</v>
      </c>
      <c r="D38" s="150">
        <v>60</v>
      </c>
      <c r="E38" s="150">
        <v>10</v>
      </c>
      <c r="F38" s="150">
        <v>30</v>
      </c>
    </row>
    <row r="39" spans="1:17">
      <c r="A39" s="183">
        <f>A36*7.5%</f>
        <v>199967.625</v>
      </c>
      <c r="B39" s="183">
        <f>B38*15%</f>
        <v>4210425.5999999996</v>
      </c>
      <c r="C39" s="183">
        <f>A39+B39</f>
        <v>4410393.2249999996</v>
      </c>
      <c r="D39" s="150">
        <v>180714</v>
      </c>
      <c r="E39" s="150">
        <v>208187</v>
      </c>
      <c r="F39" s="150">
        <f>2463096*3</f>
        <v>7389288</v>
      </c>
    </row>
    <row r="40" spans="1:17">
      <c r="D40" s="150">
        <v>121680</v>
      </c>
      <c r="E40" s="150">
        <v>18693</v>
      </c>
      <c r="F40" s="150">
        <v>2281058</v>
      </c>
    </row>
    <row r="42" spans="1:17">
      <c r="D42" s="150">
        <f>D39*D38%</f>
        <v>108428.4</v>
      </c>
      <c r="E42" s="150">
        <f t="shared" ref="E42:F42" si="1">E39*E38%</f>
        <v>20818.7</v>
      </c>
      <c r="F42" s="150">
        <f t="shared" si="1"/>
        <v>2216786.4</v>
      </c>
    </row>
    <row r="43" spans="1:17">
      <c r="D43" s="150">
        <f>D40*D38%/2</f>
        <v>36504</v>
      </c>
      <c r="E43" s="150">
        <f t="shared" ref="E43:F43" si="2">E40*E38%/2</f>
        <v>934.65000000000009</v>
      </c>
      <c r="F43" s="150">
        <f t="shared" si="2"/>
        <v>342158.7</v>
      </c>
    </row>
    <row r="44" spans="1:17">
      <c r="C44" s="183">
        <f>C39+D44+E44+F44</f>
        <v>7136024.0749999993</v>
      </c>
      <c r="D44" s="150">
        <f>SUM(D42:D43)</f>
        <v>144932.4</v>
      </c>
      <c r="E44" s="150">
        <f t="shared" ref="E44:F44" si="3">SUM(E42:E43)</f>
        <v>21753.350000000002</v>
      </c>
      <c r="F44" s="150">
        <f t="shared" si="3"/>
        <v>2558945.1</v>
      </c>
    </row>
  </sheetData>
  <mergeCells count="7">
    <mergeCell ref="K8:O8"/>
    <mergeCell ref="P8:Q8"/>
    <mergeCell ref="C36:E36"/>
    <mergeCell ref="C8:C9"/>
    <mergeCell ref="D8:D9"/>
    <mergeCell ref="E8:E9"/>
    <mergeCell ref="F8:J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8:I23"/>
  <sheetViews>
    <sheetView topLeftCell="A4" workbookViewId="0">
      <selection activeCell="I21" sqref="I21"/>
    </sheetView>
  </sheetViews>
  <sheetFormatPr defaultRowHeight="15"/>
  <cols>
    <col min="1" max="4" width="9.140625" style="277"/>
    <col min="5" max="5" width="12.140625" style="278" bestFit="1" customWidth="1"/>
    <col min="6" max="6" width="14.85546875" style="278" bestFit="1" customWidth="1"/>
    <col min="7" max="7" width="13.28515625" style="278" bestFit="1" customWidth="1"/>
    <col min="8" max="8" width="12" style="278" bestFit="1" customWidth="1"/>
    <col min="9" max="9" width="14.85546875" style="278" bestFit="1" customWidth="1"/>
    <col min="10" max="16384" width="9.140625" style="277"/>
  </cols>
  <sheetData>
    <row r="8" spans="1:9">
      <c r="C8" s="277" t="s">
        <v>401</v>
      </c>
    </row>
    <row r="9" spans="1:9">
      <c r="E9" s="278">
        <v>10</v>
      </c>
      <c r="F9" s="278">
        <v>15</v>
      </c>
      <c r="G9" s="278">
        <v>30</v>
      </c>
      <c r="H9" s="278">
        <v>60</v>
      </c>
    </row>
    <row r="10" spans="1:9">
      <c r="B10" s="277" t="s">
        <v>315</v>
      </c>
      <c r="E10" s="278">
        <v>162646.41999999998</v>
      </c>
      <c r="F10" s="278">
        <v>25518158.502500005</v>
      </c>
      <c r="H10" s="278">
        <v>65949.695999999996</v>
      </c>
      <c r="I10" s="279">
        <f>SUM(E10:H10)</f>
        <v>25746754.618500005</v>
      </c>
    </row>
    <row r="11" spans="1:9">
      <c r="A11" s="277" t="s">
        <v>402</v>
      </c>
      <c r="F11" s="280">
        <v>18000</v>
      </c>
      <c r="G11" s="278">
        <v>7389288</v>
      </c>
      <c r="I11" s="279">
        <f>SUM(E11:H11)</f>
        <v>7407288</v>
      </c>
    </row>
    <row r="12" spans="1:9">
      <c r="A12" s="277" t="s">
        <v>403</v>
      </c>
      <c r="F12" s="276">
        <v>1200000</v>
      </c>
    </row>
    <row r="14" spans="1:9" s="281" customFormat="1">
      <c r="A14" s="281" t="s">
        <v>404</v>
      </c>
      <c r="E14" s="279">
        <f>E10+E11-E12</f>
        <v>162646.41999999998</v>
      </c>
      <c r="F14" s="279">
        <f>F10+F11-F12</f>
        <v>24336158.502500005</v>
      </c>
      <c r="G14" s="279">
        <f t="shared" ref="G14:H14" si="0">G10+G11-G12</f>
        <v>7389288</v>
      </c>
      <c r="H14" s="279">
        <f t="shared" si="0"/>
        <v>65949.695999999996</v>
      </c>
      <c r="I14" s="279"/>
    </row>
    <row r="15" spans="1:9" s="281" customFormat="1">
      <c r="A15" s="281" t="s">
        <v>405</v>
      </c>
      <c r="E15" s="279">
        <f>E14*E9%</f>
        <v>16264.642</v>
      </c>
      <c r="F15" s="279">
        <f t="shared" ref="F15:H15" si="1">F14*F9%</f>
        <v>3650423.7753750007</v>
      </c>
      <c r="G15" s="279">
        <f t="shared" si="1"/>
        <v>2216786.4</v>
      </c>
      <c r="H15" s="279">
        <f t="shared" si="1"/>
        <v>39569.817599999995</v>
      </c>
      <c r="I15" s="279"/>
    </row>
    <row r="17" spans="1:9">
      <c r="A17" s="277" t="s">
        <v>406</v>
      </c>
      <c r="E17" s="278">
        <v>18693</v>
      </c>
      <c r="F17" s="278">
        <v>2666235</v>
      </c>
      <c r="G17" s="282">
        <v>2281058</v>
      </c>
      <c r="H17" s="283">
        <v>121680</v>
      </c>
      <c r="I17" s="279">
        <f>SUM(E17:H17)</f>
        <v>5087666</v>
      </c>
    </row>
    <row r="19" spans="1:9" s="281" customFormat="1">
      <c r="A19" s="281" t="s">
        <v>407</v>
      </c>
      <c r="E19" s="279">
        <f>E17*E9%/2</f>
        <v>934.65000000000009</v>
      </c>
      <c r="F19" s="279">
        <f t="shared" ref="F19:H19" si="2">F17*F9%/2</f>
        <v>199967.625</v>
      </c>
      <c r="G19" s="279">
        <f t="shared" si="2"/>
        <v>342158.7</v>
      </c>
      <c r="H19" s="279">
        <f t="shared" si="2"/>
        <v>36504</v>
      </c>
      <c r="I19" s="279"/>
    </row>
    <row r="21" spans="1:9" s="281" customFormat="1">
      <c r="A21" s="281" t="s">
        <v>34</v>
      </c>
      <c r="E21" s="279">
        <f>E15+E19</f>
        <v>17199.292000000001</v>
      </c>
      <c r="F21" s="279">
        <f t="shared" ref="F21:H21" si="3">F15+F19</f>
        <v>3850391.4003750007</v>
      </c>
      <c r="G21" s="279">
        <f t="shared" si="3"/>
        <v>2558945.1</v>
      </c>
      <c r="H21" s="279">
        <f t="shared" si="3"/>
        <v>76073.817599999995</v>
      </c>
      <c r="I21" s="279">
        <f>SUM(E21:H21)</f>
        <v>6502609.6099749999</v>
      </c>
    </row>
    <row r="23" spans="1:9">
      <c r="E23" s="278">
        <f>E10+E11+E17-E21</f>
        <v>164140.12799999997</v>
      </c>
      <c r="F23" s="278">
        <f t="shared" ref="F23:H23" si="4">F10+F11+F17-F21</f>
        <v>24352002.102125004</v>
      </c>
      <c r="G23" s="278">
        <f t="shared" si="4"/>
        <v>7111400.9000000004</v>
      </c>
      <c r="H23" s="278">
        <f t="shared" si="4"/>
        <v>111555.8784</v>
      </c>
      <c r="I23" s="278">
        <f>SUM(E23:H23)</f>
        <v>31739099.008525003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C5:H20"/>
  <sheetViews>
    <sheetView view="pageLayout" workbookViewId="0">
      <selection activeCell="A19" sqref="A19"/>
    </sheetView>
  </sheetViews>
  <sheetFormatPr defaultRowHeight="15"/>
  <cols>
    <col min="3" max="3" width="28.7109375" bestFit="1" customWidth="1"/>
    <col min="4" max="5" width="13.28515625" style="1" bestFit="1" customWidth="1"/>
    <col min="6" max="6" width="15" style="1" customWidth="1"/>
    <col min="8" max="8" width="11.5703125" bestFit="1" customWidth="1"/>
  </cols>
  <sheetData>
    <row r="5" spans="3:8">
      <c r="C5" s="77" t="s">
        <v>409</v>
      </c>
      <c r="D5" s="149" t="s">
        <v>408</v>
      </c>
      <c r="E5" s="149" t="s">
        <v>374</v>
      </c>
      <c r="F5" s="149" t="s">
        <v>34</v>
      </c>
      <c r="G5" s="149" t="s">
        <v>373</v>
      </c>
    </row>
    <row r="6" spans="3:8" s="76" customFormat="1">
      <c r="D6" s="1"/>
      <c r="E6" s="1"/>
      <c r="F6" s="1"/>
    </row>
    <row r="7" spans="3:8">
      <c r="C7" s="76" t="s">
        <v>399</v>
      </c>
      <c r="D7" s="1">
        <v>1137943.82</v>
      </c>
      <c r="E7" s="1">
        <v>2921317.51</v>
      </c>
      <c r="F7" s="1">
        <f>D7+E7</f>
        <v>4059261.33</v>
      </c>
    </row>
    <row r="9" spans="3:8">
      <c r="C9" s="76" t="s">
        <v>178</v>
      </c>
      <c r="D9" s="1">
        <v>1491808</v>
      </c>
      <c r="E9" s="1">
        <v>4131216</v>
      </c>
      <c r="F9" s="1">
        <f>D9+E9</f>
        <v>5623024</v>
      </c>
    </row>
    <row r="11" spans="3:8">
      <c r="C11" s="76" t="s">
        <v>410</v>
      </c>
      <c r="D11" s="1">
        <v>1119660</v>
      </c>
      <c r="E11" s="1">
        <v>3610226</v>
      </c>
      <c r="F11" s="1">
        <f>D11+E11</f>
        <v>4729886</v>
      </c>
    </row>
    <row r="13" spans="3:8">
      <c r="C13" s="76" t="s">
        <v>411</v>
      </c>
      <c r="D13" s="1">
        <f>D9-D11</f>
        <v>372148</v>
      </c>
      <c r="E13" s="1">
        <f>E9-E11</f>
        <v>520990</v>
      </c>
      <c r="F13" s="1">
        <f>D13+E13</f>
        <v>893138</v>
      </c>
      <c r="G13" s="76"/>
    </row>
    <row r="14" spans="3:8">
      <c r="G14" s="76"/>
      <c r="H14" s="193"/>
    </row>
    <row r="15" spans="3:8">
      <c r="C15" s="76" t="s">
        <v>412</v>
      </c>
      <c r="D15" s="1">
        <f>D7-D11</f>
        <v>18283.820000000065</v>
      </c>
      <c r="E15" s="1">
        <f>E7-E11</f>
        <v>-688908.49000000022</v>
      </c>
      <c r="F15" s="1">
        <f>D15+E15</f>
        <v>-670624.67000000016</v>
      </c>
    </row>
    <row r="18" spans="3:4">
      <c r="C18" s="76" t="s">
        <v>413</v>
      </c>
      <c r="D18" s="1">
        <v>536060</v>
      </c>
    </row>
    <row r="20" spans="3:4">
      <c r="C20" s="76" t="s">
        <v>414</v>
      </c>
      <c r="D20" s="1">
        <f>D13+D18</f>
        <v>908208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O56"/>
  <sheetViews>
    <sheetView topLeftCell="C26" workbookViewId="0">
      <selection activeCell="H56" sqref="H56"/>
    </sheetView>
  </sheetViews>
  <sheetFormatPr defaultRowHeight="15"/>
  <cols>
    <col min="1" max="1" width="7.140625" bestFit="1" customWidth="1"/>
    <col min="2" max="2" width="19.85546875" bestFit="1" customWidth="1"/>
    <col min="3" max="3" width="7.140625" bestFit="1" customWidth="1"/>
    <col min="4" max="4" width="19.42578125" bestFit="1" customWidth="1"/>
    <col min="5" max="5" width="18.28515625" bestFit="1" customWidth="1"/>
    <col min="6" max="6" width="17.5703125" bestFit="1" customWidth="1"/>
    <col min="7" max="7" width="15.140625" bestFit="1" customWidth="1"/>
    <col min="8" max="8" width="19.140625" bestFit="1" customWidth="1"/>
    <col min="9" max="9" width="18.42578125" bestFit="1" customWidth="1"/>
    <col min="10" max="10" width="18.28515625" bestFit="1" customWidth="1"/>
    <col min="11" max="11" width="15.5703125" bestFit="1" customWidth="1"/>
    <col min="12" max="12" width="8.42578125" bestFit="1" customWidth="1"/>
    <col min="13" max="15" width="14" bestFit="1" customWidth="1"/>
  </cols>
  <sheetData>
    <row r="1" spans="1:15" ht="15.75" thickBot="1">
      <c r="A1" s="423" t="s">
        <v>310</v>
      </c>
      <c r="B1" s="425" t="s">
        <v>1</v>
      </c>
      <c r="C1" s="427" t="s">
        <v>130</v>
      </c>
      <c r="D1" s="417" t="s">
        <v>131</v>
      </c>
      <c r="E1" s="419"/>
      <c r="F1" s="419"/>
      <c r="G1" s="419"/>
      <c r="H1" s="418"/>
      <c r="I1" s="417" t="s">
        <v>132</v>
      </c>
      <c r="J1" s="419"/>
      <c r="K1" s="419"/>
      <c r="L1" s="419"/>
      <c r="M1" s="418"/>
      <c r="N1" s="417" t="s">
        <v>133</v>
      </c>
      <c r="O1" s="418"/>
    </row>
    <row r="2" spans="1:15" ht="39" thickBot="1">
      <c r="A2" s="424"/>
      <c r="B2" s="426"/>
      <c r="C2" s="428"/>
      <c r="D2" s="223" t="s">
        <v>134</v>
      </c>
      <c r="E2" s="224" t="s">
        <v>311</v>
      </c>
      <c r="F2" s="224" t="s">
        <v>312</v>
      </c>
      <c r="G2" s="225" t="s">
        <v>313</v>
      </c>
      <c r="H2" s="224" t="s">
        <v>314</v>
      </c>
      <c r="I2" s="224" t="s">
        <v>134</v>
      </c>
      <c r="J2" s="224" t="s">
        <v>311</v>
      </c>
      <c r="K2" s="224" t="s">
        <v>312</v>
      </c>
      <c r="L2" s="226" t="s">
        <v>138</v>
      </c>
      <c r="M2" s="226" t="s">
        <v>314</v>
      </c>
      <c r="N2" s="226" t="s">
        <v>315</v>
      </c>
      <c r="O2" s="227" t="s">
        <v>316</v>
      </c>
    </row>
    <row r="3" spans="1:15">
      <c r="A3" s="253">
        <v>1</v>
      </c>
      <c r="B3" s="228" t="s">
        <v>141</v>
      </c>
      <c r="C3" s="261">
        <v>15</v>
      </c>
      <c r="D3" s="229">
        <v>1460000</v>
      </c>
      <c r="E3" s="230"/>
      <c r="F3" s="231"/>
      <c r="G3" s="232"/>
      <c r="H3" s="233">
        <f>D3+E3+F3-G3</f>
        <v>1460000</v>
      </c>
      <c r="I3" s="263">
        <v>312075</v>
      </c>
      <c r="J3" s="202">
        <f>(D3-I3+E3)*C3%</f>
        <v>172188.75</v>
      </c>
      <c r="K3" s="202">
        <f>F3*C3%/2</f>
        <v>0</v>
      </c>
      <c r="L3" s="202"/>
      <c r="M3" s="234">
        <f>I3+J3+K3-L3</f>
        <v>484263.75</v>
      </c>
      <c r="N3" s="201">
        <f>D3-I3</f>
        <v>1147925</v>
      </c>
      <c r="O3" s="234">
        <f>H3-M3</f>
        <v>975736.25</v>
      </c>
    </row>
    <row r="4" spans="1:15">
      <c r="A4" s="253">
        <v>2</v>
      </c>
      <c r="B4" s="228" t="s">
        <v>142</v>
      </c>
      <c r="C4" s="261">
        <v>15</v>
      </c>
      <c r="D4" s="229">
        <v>1600000</v>
      </c>
      <c r="E4" s="230"/>
      <c r="F4" s="231"/>
      <c r="G4" s="232"/>
      <c r="H4" s="233">
        <f t="shared" ref="H4:H35" si="0">D4+E4+F4-G4</f>
        <v>1600000</v>
      </c>
      <c r="I4" s="263">
        <v>120000</v>
      </c>
      <c r="J4" s="202">
        <f t="shared" ref="J4:J35" si="1">(D4-I4+E4)*C4%</f>
        <v>222000</v>
      </c>
      <c r="K4" s="202">
        <f t="shared" ref="K4:K35" si="2">F4*C4%/2</f>
        <v>0</v>
      </c>
      <c r="L4" s="202"/>
      <c r="M4" s="234">
        <f t="shared" ref="M4:M35" si="3">I4+J4+K4-L4</f>
        <v>342000</v>
      </c>
      <c r="N4" s="201">
        <f t="shared" ref="N4:N35" si="4">D4-I4</f>
        <v>1480000</v>
      </c>
      <c r="O4" s="234">
        <f t="shared" ref="O4:O35" si="5">H4-M4</f>
        <v>1258000</v>
      </c>
    </row>
    <row r="5" spans="1:15">
      <c r="A5" s="253">
        <v>3</v>
      </c>
      <c r="B5" s="228" t="s">
        <v>143</v>
      </c>
      <c r="C5" s="261">
        <v>15</v>
      </c>
      <c r="D5" s="229">
        <v>1400000</v>
      </c>
      <c r="E5" s="230"/>
      <c r="F5" s="231"/>
      <c r="G5" s="232"/>
      <c r="H5" s="233">
        <f t="shared" si="0"/>
        <v>1400000</v>
      </c>
      <c r="I5" s="263">
        <v>105000</v>
      </c>
      <c r="J5" s="202">
        <f t="shared" si="1"/>
        <v>194250</v>
      </c>
      <c r="K5" s="202">
        <f t="shared" si="2"/>
        <v>0</v>
      </c>
      <c r="L5" s="202"/>
      <c r="M5" s="234">
        <f t="shared" si="3"/>
        <v>299250</v>
      </c>
      <c r="N5" s="201">
        <f t="shared" si="4"/>
        <v>1295000</v>
      </c>
      <c r="O5" s="234">
        <f t="shared" si="5"/>
        <v>1100750</v>
      </c>
    </row>
    <row r="6" spans="1:15">
      <c r="A6" s="253">
        <v>4</v>
      </c>
      <c r="B6" s="228" t="s">
        <v>144</v>
      </c>
      <c r="C6" s="261">
        <v>15</v>
      </c>
      <c r="D6" s="229">
        <v>1400000</v>
      </c>
      <c r="E6" s="230"/>
      <c r="F6" s="231"/>
      <c r="G6" s="232"/>
      <c r="H6" s="233">
        <f t="shared" si="0"/>
        <v>1400000</v>
      </c>
      <c r="I6" s="263">
        <v>105000</v>
      </c>
      <c r="J6" s="202">
        <f t="shared" si="1"/>
        <v>194250</v>
      </c>
      <c r="K6" s="202">
        <f t="shared" si="2"/>
        <v>0</v>
      </c>
      <c r="L6" s="202"/>
      <c r="M6" s="234">
        <f t="shared" si="3"/>
        <v>299250</v>
      </c>
      <c r="N6" s="201">
        <f t="shared" si="4"/>
        <v>1295000</v>
      </c>
      <c r="O6" s="234">
        <f t="shared" si="5"/>
        <v>1100750</v>
      </c>
    </row>
    <row r="7" spans="1:15">
      <c r="A7" s="253">
        <v>5</v>
      </c>
      <c r="B7" s="228" t="s">
        <v>146</v>
      </c>
      <c r="C7" s="261">
        <v>15</v>
      </c>
      <c r="D7" s="229">
        <v>153000</v>
      </c>
      <c r="E7" s="230"/>
      <c r="F7" s="231"/>
      <c r="G7" s="232"/>
      <c r="H7" s="233">
        <f t="shared" si="0"/>
        <v>153000</v>
      </c>
      <c r="I7" s="263">
        <v>22950</v>
      </c>
      <c r="J7" s="202">
        <f t="shared" si="1"/>
        <v>19507.5</v>
      </c>
      <c r="K7" s="202">
        <f t="shared" si="2"/>
        <v>0</v>
      </c>
      <c r="L7" s="202"/>
      <c r="M7" s="234">
        <f t="shared" si="3"/>
        <v>42457.5</v>
      </c>
      <c r="N7" s="201">
        <f t="shared" si="4"/>
        <v>130050</v>
      </c>
      <c r="O7" s="234">
        <f t="shared" si="5"/>
        <v>110542.5</v>
      </c>
    </row>
    <row r="8" spans="1:15">
      <c r="A8" s="253">
        <v>6</v>
      </c>
      <c r="B8" s="228" t="s">
        <v>147</v>
      </c>
      <c r="C8" s="261">
        <v>15</v>
      </c>
      <c r="D8" s="229">
        <v>45000</v>
      </c>
      <c r="E8" s="230"/>
      <c r="F8" s="231"/>
      <c r="G8" s="232"/>
      <c r="H8" s="233">
        <f t="shared" si="0"/>
        <v>45000</v>
      </c>
      <c r="I8" s="263">
        <v>6750</v>
      </c>
      <c r="J8" s="202">
        <f t="shared" si="1"/>
        <v>5737.5</v>
      </c>
      <c r="K8" s="202">
        <f t="shared" si="2"/>
        <v>0</v>
      </c>
      <c r="L8" s="202"/>
      <c r="M8" s="234">
        <f t="shared" si="3"/>
        <v>12487.5</v>
      </c>
      <c r="N8" s="201">
        <f t="shared" si="4"/>
        <v>38250</v>
      </c>
      <c r="O8" s="234">
        <f t="shared" si="5"/>
        <v>32512.5</v>
      </c>
    </row>
    <row r="9" spans="1:15">
      <c r="A9" s="253">
        <v>7</v>
      </c>
      <c r="B9" s="235" t="s">
        <v>318</v>
      </c>
      <c r="C9" s="261">
        <v>15</v>
      </c>
      <c r="D9" s="229">
        <v>290749</v>
      </c>
      <c r="E9" s="230"/>
      <c r="F9" s="231"/>
      <c r="G9" s="232"/>
      <c r="H9" s="233">
        <f t="shared" si="0"/>
        <v>290749</v>
      </c>
      <c r="I9" s="263">
        <v>62147.6</v>
      </c>
      <c r="J9" s="202">
        <f t="shared" si="1"/>
        <v>34290.21</v>
      </c>
      <c r="K9" s="202">
        <f t="shared" si="2"/>
        <v>0</v>
      </c>
      <c r="L9" s="202"/>
      <c r="M9" s="234">
        <f t="shared" si="3"/>
        <v>96437.81</v>
      </c>
      <c r="N9" s="201">
        <f t="shared" si="4"/>
        <v>228601.4</v>
      </c>
      <c r="O9" s="234">
        <f t="shared" si="5"/>
        <v>194311.19</v>
      </c>
    </row>
    <row r="10" spans="1:15">
      <c r="A10" s="253">
        <v>8</v>
      </c>
      <c r="B10" s="228" t="s">
        <v>148</v>
      </c>
      <c r="C10" s="261">
        <v>15</v>
      </c>
      <c r="D10" s="229">
        <v>1230890</v>
      </c>
      <c r="E10" s="230"/>
      <c r="F10" s="231"/>
      <c r="G10" s="232"/>
      <c r="H10" s="233">
        <f t="shared" si="0"/>
        <v>1230890</v>
      </c>
      <c r="I10" s="263">
        <v>263102.73749999999</v>
      </c>
      <c r="J10" s="202">
        <f t="shared" si="1"/>
        <v>145168.08937499998</v>
      </c>
      <c r="K10" s="202">
        <f t="shared" si="2"/>
        <v>0</v>
      </c>
      <c r="L10" s="202"/>
      <c r="M10" s="234">
        <f t="shared" si="3"/>
        <v>408270.82687499997</v>
      </c>
      <c r="N10" s="201">
        <f t="shared" si="4"/>
        <v>967787.26249999995</v>
      </c>
      <c r="O10" s="234">
        <f t="shared" si="5"/>
        <v>822619.17312499997</v>
      </c>
    </row>
    <row r="11" spans="1:15">
      <c r="A11" s="253">
        <v>9</v>
      </c>
      <c r="B11" s="228" t="s">
        <v>151</v>
      </c>
      <c r="C11" s="261">
        <v>15</v>
      </c>
      <c r="D11" s="229">
        <v>37363</v>
      </c>
      <c r="E11" s="230">
        <v>18000</v>
      </c>
      <c r="F11" s="231"/>
      <c r="G11" s="232"/>
      <c r="H11" s="233">
        <f t="shared" si="0"/>
        <v>55363</v>
      </c>
      <c r="I11" s="263">
        <v>8632.9575000000004</v>
      </c>
      <c r="J11" s="202">
        <f t="shared" si="1"/>
        <v>7009.506374999999</v>
      </c>
      <c r="K11" s="202">
        <f t="shared" si="2"/>
        <v>0</v>
      </c>
      <c r="L11" s="202"/>
      <c r="M11" s="234">
        <f t="shared" si="3"/>
        <v>15642.463874999999</v>
      </c>
      <c r="N11" s="201">
        <f t="shared" si="4"/>
        <v>28730.0425</v>
      </c>
      <c r="O11" s="234">
        <f t="shared" si="5"/>
        <v>39720.536124999999</v>
      </c>
    </row>
    <row r="12" spans="1:15">
      <c r="A12" s="253">
        <v>10</v>
      </c>
      <c r="B12" s="228" t="s">
        <v>319</v>
      </c>
      <c r="C12" s="261">
        <v>15</v>
      </c>
      <c r="D12" s="236">
        <v>725000</v>
      </c>
      <c r="E12" s="230"/>
      <c r="F12" s="231"/>
      <c r="G12" s="232"/>
      <c r="H12" s="233">
        <f t="shared" si="0"/>
        <v>725000</v>
      </c>
      <c r="I12" s="263">
        <v>201187.5</v>
      </c>
      <c r="J12" s="202">
        <f t="shared" si="1"/>
        <v>78571.875</v>
      </c>
      <c r="K12" s="202">
        <f t="shared" si="2"/>
        <v>0</v>
      </c>
      <c r="L12" s="202"/>
      <c r="M12" s="234">
        <f t="shared" si="3"/>
        <v>279759.375</v>
      </c>
      <c r="N12" s="201">
        <f t="shared" si="4"/>
        <v>523812.5</v>
      </c>
      <c r="O12" s="234">
        <f t="shared" si="5"/>
        <v>445240.625</v>
      </c>
    </row>
    <row r="13" spans="1:15">
      <c r="A13" s="253">
        <v>11</v>
      </c>
      <c r="B13" s="228" t="s">
        <v>320</v>
      </c>
      <c r="C13" s="261">
        <v>15</v>
      </c>
      <c r="D13" s="236">
        <v>3126400</v>
      </c>
      <c r="E13" s="230"/>
      <c r="F13" s="231"/>
      <c r="G13" s="232"/>
      <c r="H13" s="233">
        <f t="shared" si="0"/>
        <v>3126400</v>
      </c>
      <c r="I13" s="263">
        <v>668268</v>
      </c>
      <c r="J13" s="202">
        <f t="shared" si="1"/>
        <v>368719.8</v>
      </c>
      <c r="K13" s="202">
        <f t="shared" si="2"/>
        <v>0</v>
      </c>
      <c r="L13" s="202"/>
      <c r="M13" s="234">
        <f t="shared" si="3"/>
        <v>1036987.8</v>
      </c>
      <c r="N13" s="201">
        <f t="shared" si="4"/>
        <v>2458132</v>
      </c>
      <c r="O13" s="234">
        <f t="shared" si="5"/>
        <v>2089412.2</v>
      </c>
    </row>
    <row r="14" spans="1:15">
      <c r="A14" s="253">
        <v>12</v>
      </c>
      <c r="B14" s="228" t="s">
        <v>321</v>
      </c>
      <c r="C14" s="261">
        <v>15</v>
      </c>
      <c r="D14" s="236">
        <v>3349000</v>
      </c>
      <c r="E14" s="230"/>
      <c r="F14" s="231"/>
      <c r="G14" s="232"/>
      <c r="H14" s="233">
        <f t="shared" si="0"/>
        <v>3349000</v>
      </c>
      <c r="I14" s="263">
        <v>715848.75</v>
      </c>
      <c r="J14" s="202">
        <f t="shared" si="1"/>
        <v>394972.6875</v>
      </c>
      <c r="K14" s="202">
        <f t="shared" si="2"/>
        <v>0</v>
      </c>
      <c r="L14" s="202"/>
      <c r="M14" s="234">
        <f t="shared" si="3"/>
        <v>1110821.4375</v>
      </c>
      <c r="N14" s="201">
        <f t="shared" si="4"/>
        <v>2633151.25</v>
      </c>
      <c r="O14" s="234">
        <f t="shared" si="5"/>
        <v>2238178.5625</v>
      </c>
    </row>
    <row r="15" spans="1:15">
      <c r="A15" s="253">
        <v>13</v>
      </c>
      <c r="B15" s="228" t="s">
        <v>322</v>
      </c>
      <c r="C15" s="261">
        <v>15</v>
      </c>
      <c r="D15" s="236">
        <v>2930000</v>
      </c>
      <c r="E15" s="230"/>
      <c r="F15" s="230"/>
      <c r="G15" s="232"/>
      <c r="H15" s="233">
        <f t="shared" si="0"/>
        <v>2930000</v>
      </c>
      <c r="I15" s="264">
        <v>219750</v>
      </c>
      <c r="J15" s="202">
        <f t="shared" si="1"/>
        <v>406537.5</v>
      </c>
      <c r="K15" s="202">
        <f t="shared" si="2"/>
        <v>0</v>
      </c>
      <c r="L15" s="202"/>
      <c r="M15" s="234">
        <f t="shared" si="3"/>
        <v>626287.5</v>
      </c>
      <c r="N15" s="201">
        <f t="shared" si="4"/>
        <v>2710250</v>
      </c>
      <c r="O15" s="234">
        <f t="shared" si="5"/>
        <v>2303712.5</v>
      </c>
    </row>
    <row r="16" spans="1:15">
      <c r="A16" s="253">
        <v>14</v>
      </c>
      <c r="B16" s="228" t="s">
        <v>323</v>
      </c>
      <c r="C16" s="261">
        <v>15</v>
      </c>
      <c r="D16" s="236">
        <v>2800000</v>
      </c>
      <c r="E16" s="230"/>
      <c r="F16" s="230"/>
      <c r="G16" s="232"/>
      <c r="H16" s="233">
        <f t="shared" si="0"/>
        <v>2800000</v>
      </c>
      <c r="I16" s="264">
        <v>210000</v>
      </c>
      <c r="J16" s="202">
        <f t="shared" si="1"/>
        <v>388500</v>
      </c>
      <c r="K16" s="202">
        <f t="shared" si="2"/>
        <v>0</v>
      </c>
      <c r="L16" s="202"/>
      <c r="M16" s="234">
        <f t="shared" si="3"/>
        <v>598500</v>
      </c>
      <c r="N16" s="201">
        <f t="shared" si="4"/>
        <v>2590000</v>
      </c>
      <c r="O16" s="234">
        <f t="shared" si="5"/>
        <v>2201500</v>
      </c>
    </row>
    <row r="17" spans="1:15">
      <c r="A17" s="253">
        <v>15</v>
      </c>
      <c r="B17" s="228" t="s">
        <v>324</v>
      </c>
      <c r="C17" s="261">
        <v>15</v>
      </c>
      <c r="D17" s="236">
        <v>3070000</v>
      </c>
      <c r="E17" s="230"/>
      <c r="F17" s="230"/>
      <c r="G17" s="232"/>
      <c r="H17" s="233">
        <f t="shared" si="0"/>
        <v>3070000</v>
      </c>
      <c r="I17" s="264">
        <v>230250</v>
      </c>
      <c r="J17" s="202">
        <f t="shared" si="1"/>
        <v>425962.5</v>
      </c>
      <c r="K17" s="202">
        <f t="shared" si="2"/>
        <v>0</v>
      </c>
      <c r="L17" s="202"/>
      <c r="M17" s="234">
        <f t="shared" si="3"/>
        <v>656212.5</v>
      </c>
      <c r="N17" s="201">
        <f t="shared" si="4"/>
        <v>2839750</v>
      </c>
      <c r="O17" s="234">
        <f t="shared" si="5"/>
        <v>2413787.5</v>
      </c>
    </row>
    <row r="18" spans="1:15">
      <c r="A18" s="253">
        <v>16</v>
      </c>
      <c r="B18" s="228" t="s">
        <v>325</v>
      </c>
      <c r="C18" s="261">
        <v>15</v>
      </c>
      <c r="D18" s="236">
        <v>3600000</v>
      </c>
      <c r="E18" s="230"/>
      <c r="F18" s="230"/>
      <c r="G18" s="232"/>
      <c r="H18" s="233">
        <f t="shared" si="0"/>
        <v>3600000</v>
      </c>
      <c r="I18" s="264">
        <v>270000</v>
      </c>
      <c r="J18" s="202">
        <f t="shared" si="1"/>
        <v>499500</v>
      </c>
      <c r="K18" s="202">
        <f t="shared" si="2"/>
        <v>0</v>
      </c>
      <c r="L18" s="202"/>
      <c r="M18" s="234">
        <f t="shared" si="3"/>
        <v>769500</v>
      </c>
      <c r="N18" s="201">
        <f t="shared" si="4"/>
        <v>3330000</v>
      </c>
      <c r="O18" s="234">
        <f t="shared" si="5"/>
        <v>2830500</v>
      </c>
    </row>
    <row r="19" spans="1:15">
      <c r="A19" s="266">
        <v>17</v>
      </c>
      <c r="B19" s="267" t="s">
        <v>326</v>
      </c>
      <c r="C19" s="268">
        <v>15</v>
      </c>
      <c r="D19" s="269">
        <v>1740000</v>
      </c>
      <c r="E19" s="270"/>
      <c r="F19" s="270"/>
      <c r="G19" s="271">
        <v>0</v>
      </c>
      <c r="H19" s="233">
        <f t="shared" si="0"/>
        <v>1740000</v>
      </c>
      <c r="I19" s="272">
        <v>130500</v>
      </c>
      <c r="J19" s="273">
        <f t="shared" si="1"/>
        <v>241425</v>
      </c>
      <c r="K19" s="273">
        <f t="shared" si="2"/>
        <v>0</v>
      </c>
      <c r="L19" s="273"/>
      <c r="M19" s="274">
        <f t="shared" si="3"/>
        <v>371925</v>
      </c>
      <c r="N19" s="275">
        <f t="shared" si="4"/>
        <v>1609500</v>
      </c>
      <c r="O19" s="274">
        <f t="shared" si="5"/>
        <v>1368075</v>
      </c>
    </row>
    <row r="20" spans="1:15">
      <c r="A20" s="253">
        <v>18</v>
      </c>
      <c r="B20" s="228" t="s">
        <v>327</v>
      </c>
      <c r="C20" s="261">
        <v>15</v>
      </c>
      <c r="D20" s="236">
        <v>294102</v>
      </c>
      <c r="E20" s="230"/>
      <c r="F20" s="230"/>
      <c r="G20" s="232"/>
      <c r="H20" s="233">
        <f t="shared" si="0"/>
        <v>294102</v>
      </c>
      <c r="I20" s="264">
        <v>62864.302499999991</v>
      </c>
      <c r="J20" s="202">
        <f t="shared" si="1"/>
        <v>34685.654625000003</v>
      </c>
      <c r="K20" s="202">
        <f t="shared" si="2"/>
        <v>0</v>
      </c>
      <c r="L20" s="202"/>
      <c r="M20" s="234">
        <f t="shared" si="3"/>
        <v>97549.957124999986</v>
      </c>
      <c r="N20" s="201">
        <f t="shared" si="4"/>
        <v>231237.69750000001</v>
      </c>
      <c r="O20" s="234">
        <f t="shared" si="5"/>
        <v>196552.04287500001</v>
      </c>
    </row>
    <row r="21" spans="1:15">
      <c r="A21" s="253">
        <v>19</v>
      </c>
      <c r="B21" s="228" t="s">
        <v>149</v>
      </c>
      <c r="C21" s="261">
        <v>15</v>
      </c>
      <c r="D21" s="236"/>
      <c r="E21" s="232"/>
      <c r="F21" s="232">
        <v>2651000</v>
      </c>
      <c r="G21" s="232"/>
      <c r="H21" s="233">
        <f t="shared" si="0"/>
        <v>2651000</v>
      </c>
      <c r="I21" s="264">
        <v>19018.649999999998</v>
      </c>
      <c r="J21" s="202">
        <f t="shared" si="1"/>
        <v>-2852.7974999999997</v>
      </c>
      <c r="K21" s="202">
        <f t="shared" si="2"/>
        <v>198825</v>
      </c>
      <c r="L21" s="202"/>
      <c r="M21" s="234">
        <f t="shared" si="3"/>
        <v>214990.85250000001</v>
      </c>
      <c r="N21" s="201">
        <f t="shared" si="4"/>
        <v>-19018.649999999998</v>
      </c>
      <c r="O21" s="234">
        <f t="shared" si="5"/>
        <v>2436009.1475</v>
      </c>
    </row>
    <row r="22" spans="1:15">
      <c r="A22" s="253">
        <v>20</v>
      </c>
      <c r="B22" s="238" t="s">
        <v>150</v>
      </c>
      <c r="C22" s="262">
        <v>15</v>
      </c>
      <c r="D22" s="239"/>
      <c r="E22" s="240"/>
      <c r="F22" s="240">
        <v>15235</v>
      </c>
      <c r="G22" s="240"/>
      <c r="H22" s="233">
        <f t="shared" si="0"/>
        <v>15235</v>
      </c>
      <c r="I22" s="265">
        <v>0</v>
      </c>
      <c r="J22" s="202">
        <f t="shared" si="1"/>
        <v>0</v>
      </c>
      <c r="K22" s="202">
        <f t="shared" si="2"/>
        <v>1142.625</v>
      </c>
      <c r="L22" s="202"/>
      <c r="M22" s="234">
        <f t="shared" si="3"/>
        <v>1142.625</v>
      </c>
      <c r="N22" s="201">
        <f t="shared" si="4"/>
        <v>0</v>
      </c>
      <c r="O22" s="234">
        <f t="shared" si="5"/>
        <v>14092.375</v>
      </c>
    </row>
    <row r="23" spans="1:15" s="76" customFormat="1">
      <c r="A23" s="253"/>
      <c r="B23" s="238"/>
      <c r="C23" s="262"/>
      <c r="D23" s="239">
        <f>SUM(D3:D22)</f>
        <v>29251504</v>
      </c>
      <c r="E23" s="239">
        <f t="shared" ref="E23:H23" si="6">SUM(E3:E22)</f>
        <v>18000</v>
      </c>
      <c r="F23" s="239">
        <f t="shared" si="6"/>
        <v>2666235</v>
      </c>
      <c r="G23" s="239">
        <f t="shared" si="6"/>
        <v>0</v>
      </c>
      <c r="H23" s="239">
        <f t="shared" si="6"/>
        <v>31935739</v>
      </c>
      <c r="I23" s="265"/>
      <c r="J23" s="202"/>
      <c r="K23" s="202"/>
      <c r="L23" s="202"/>
      <c r="M23" s="234"/>
      <c r="N23" s="201">
        <f>SUM(N3:N22)</f>
        <v>25518158.502500005</v>
      </c>
      <c r="O23" s="234"/>
    </row>
    <row r="24" spans="1:15" s="76" customFormat="1">
      <c r="A24" s="253"/>
      <c r="B24" s="238"/>
      <c r="C24" s="262"/>
      <c r="D24" s="239"/>
      <c r="E24" s="240"/>
      <c r="F24" s="240"/>
      <c r="G24" s="240"/>
      <c r="H24" s="233"/>
      <c r="I24" s="265"/>
      <c r="J24" s="202"/>
      <c r="K24" s="202"/>
      <c r="L24" s="202"/>
      <c r="M24" s="234"/>
      <c r="N24" s="201"/>
      <c r="O24" s="234"/>
    </row>
    <row r="25" spans="1:15" s="76" customFormat="1">
      <c r="A25" s="253"/>
      <c r="B25" s="238"/>
      <c r="C25" s="262"/>
      <c r="D25" s="239"/>
      <c r="E25" s="240"/>
      <c r="F25" s="240"/>
      <c r="G25" s="240"/>
      <c r="H25" s="233"/>
      <c r="I25" s="265"/>
      <c r="J25" s="202"/>
      <c r="K25" s="202"/>
      <c r="L25" s="202"/>
      <c r="M25" s="234"/>
      <c r="N25" s="201"/>
      <c r="O25" s="234"/>
    </row>
    <row r="26" spans="1:15">
      <c r="A26" s="253">
        <v>21</v>
      </c>
      <c r="B26" s="228" t="s">
        <v>145</v>
      </c>
      <c r="C26" s="261">
        <v>60</v>
      </c>
      <c r="D26" s="229">
        <v>180714</v>
      </c>
      <c r="E26" s="230"/>
      <c r="F26" s="231">
        <v>121680</v>
      </c>
      <c r="G26" s="232"/>
      <c r="H26" s="233">
        <f t="shared" si="0"/>
        <v>302394</v>
      </c>
      <c r="I26" s="263">
        <v>114764.304</v>
      </c>
      <c r="J26" s="202">
        <f t="shared" si="1"/>
        <v>39569.817599999995</v>
      </c>
      <c r="K26" s="202">
        <f t="shared" si="2"/>
        <v>36504</v>
      </c>
      <c r="L26" s="202"/>
      <c r="M26" s="234">
        <f t="shared" si="3"/>
        <v>190838.12160000001</v>
      </c>
      <c r="N26" s="201">
        <f t="shared" si="4"/>
        <v>65949.695999999996</v>
      </c>
      <c r="O26" s="234">
        <f t="shared" si="5"/>
        <v>111555.87839999999</v>
      </c>
    </row>
    <row r="27" spans="1:15" s="76" customFormat="1">
      <c r="A27" s="253"/>
      <c r="B27" s="228"/>
      <c r="C27" s="261"/>
      <c r="D27" s="229"/>
      <c r="E27" s="230"/>
      <c r="F27" s="231"/>
      <c r="G27" s="232"/>
      <c r="H27" s="233"/>
      <c r="I27" s="263"/>
      <c r="J27" s="202"/>
      <c r="K27" s="202"/>
      <c r="L27" s="202"/>
      <c r="M27" s="234"/>
      <c r="N27" s="201"/>
      <c r="O27" s="234"/>
    </row>
    <row r="28" spans="1:15" s="76" customFormat="1">
      <c r="A28" s="253"/>
      <c r="B28" s="228"/>
      <c r="C28" s="261"/>
      <c r="D28" s="229"/>
      <c r="E28" s="230"/>
      <c r="F28" s="231"/>
      <c r="G28" s="232"/>
      <c r="H28" s="233"/>
      <c r="I28" s="263"/>
      <c r="J28" s="202"/>
      <c r="K28" s="202"/>
      <c r="L28" s="202"/>
      <c r="M28" s="234"/>
      <c r="N28" s="201"/>
      <c r="O28" s="234"/>
    </row>
    <row r="29" spans="1:15">
      <c r="A29" s="253">
        <v>22</v>
      </c>
      <c r="B29" s="228" t="s">
        <v>317</v>
      </c>
      <c r="C29" s="261">
        <v>10</v>
      </c>
      <c r="D29" s="229">
        <v>208187</v>
      </c>
      <c r="E29" s="230"/>
      <c r="F29" s="231">
        <v>18693</v>
      </c>
      <c r="G29" s="232"/>
      <c r="H29" s="233">
        <f t="shared" si="0"/>
        <v>226880</v>
      </c>
      <c r="I29" s="263">
        <v>45540.58</v>
      </c>
      <c r="J29" s="202">
        <f t="shared" si="1"/>
        <v>16264.642</v>
      </c>
      <c r="K29" s="202">
        <f t="shared" si="2"/>
        <v>934.65000000000009</v>
      </c>
      <c r="L29" s="202"/>
      <c r="M29" s="234">
        <f t="shared" si="3"/>
        <v>62739.872000000003</v>
      </c>
      <c r="N29" s="201">
        <f t="shared" si="4"/>
        <v>162646.41999999998</v>
      </c>
      <c r="O29" s="234">
        <f t="shared" si="5"/>
        <v>164140.128</v>
      </c>
    </row>
    <row r="30" spans="1:15" s="76" customFormat="1">
      <c r="A30" s="253"/>
      <c r="B30" s="228"/>
      <c r="C30" s="261"/>
      <c r="D30" s="229"/>
      <c r="E30" s="230"/>
      <c r="F30" s="231"/>
      <c r="G30" s="232"/>
      <c r="H30" s="233"/>
      <c r="I30" s="263"/>
      <c r="J30" s="202"/>
      <c r="K30" s="202"/>
      <c r="L30" s="202"/>
      <c r="M30" s="234"/>
      <c r="N30" s="201"/>
      <c r="O30" s="234"/>
    </row>
    <row r="31" spans="1:15" s="76" customFormat="1">
      <c r="A31" s="253"/>
      <c r="B31" s="228"/>
      <c r="C31" s="261"/>
      <c r="D31" s="229"/>
      <c r="E31" s="230"/>
      <c r="F31" s="231"/>
      <c r="G31" s="232"/>
      <c r="H31" s="233"/>
      <c r="I31" s="263"/>
      <c r="J31" s="202"/>
      <c r="K31" s="202"/>
      <c r="L31" s="202"/>
      <c r="M31" s="234"/>
      <c r="N31" s="201"/>
      <c r="O31" s="234"/>
    </row>
    <row r="32" spans="1:15">
      <c r="A32" s="253">
        <v>23</v>
      </c>
      <c r="B32" s="237" t="s">
        <v>152</v>
      </c>
      <c r="C32" s="261">
        <v>30</v>
      </c>
      <c r="D32" s="236"/>
      <c r="E32" s="232"/>
      <c r="F32" s="232">
        <v>2281058</v>
      </c>
      <c r="G32" s="232"/>
      <c r="H32" s="233">
        <f t="shared" si="0"/>
        <v>2281058</v>
      </c>
      <c r="I32" s="236">
        <v>0</v>
      </c>
      <c r="J32" s="202">
        <f t="shared" si="1"/>
        <v>0</v>
      </c>
      <c r="K32" s="202">
        <f t="shared" si="2"/>
        <v>342158.7</v>
      </c>
      <c r="L32" s="202"/>
      <c r="M32" s="234">
        <f t="shared" si="3"/>
        <v>342158.7</v>
      </c>
      <c r="N32" s="201">
        <f t="shared" si="4"/>
        <v>0</v>
      </c>
      <c r="O32" s="234">
        <f t="shared" si="5"/>
        <v>1938899.3</v>
      </c>
    </row>
    <row r="33" spans="1:15">
      <c r="A33" s="253">
        <v>24</v>
      </c>
      <c r="B33" s="237" t="s">
        <v>153</v>
      </c>
      <c r="C33" s="261">
        <v>30</v>
      </c>
      <c r="D33" s="236"/>
      <c r="E33" s="232">
        <v>2463096</v>
      </c>
      <c r="F33" s="232"/>
      <c r="G33" s="232"/>
      <c r="H33" s="233">
        <f t="shared" si="0"/>
        <v>2463096</v>
      </c>
      <c r="I33" s="236">
        <v>0</v>
      </c>
      <c r="J33" s="202">
        <f t="shared" si="1"/>
        <v>738928.79999999993</v>
      </c>
      <c r="K33" s="202">
        <f t="shared" si="2"/>
        <v>0</v>
      </c>
      <c r="L33" s="202"/>
      <c r="M33" s="234">
        <f t="shared" si="3"/>
        <v>738928.79999999993</v>
      </c>
      <c r="N33" s="201">
        <f t="shared" si="4"/>
        <v>0</v>
      </c>
      <c r="O33" s="234">
        <f t="shared" si="5"/>
        <v>1724167.2000000002</v>
      </c>
    </row>
    <row r="34" spans="1:15">
      <c r="A34" s="253">
        <v>25</v>
      </c>
      <c r="B34" s="237" t="s">
        <v>154</v>
      </c>
      <c r="C34" s="261">
        <v>30</v>
      </c>
      <c r="D34" s="236"/>
      <c r="E34" s="232">
        <v>2463096</v>
      </c>
      <c r="F34" s="232"/>
      <c r="G34" s="232"/>
      <c r="H34" s="233">
        <f t="shared" si="0"/>
        <v>2463096</v>
      </c>
      <c r="I34" s="236">
        <v>0</v>
      </c>
      <c r="J34" s="202">
        <f t="shared" si="1"/>
        <v>738928.79999999993</v>
      </c>
      <c r="K34" s="202">
        <f t="shared" si="2"/>
        <v>0</v>
      </c>
      <c r="L34" s="202"/>
      <c r="M34" s="234">
        <f t="shared" si="3"/>
        <v>738928.79999999993</v>
      </c>
      <c r="N34" s="201">
        <f t="shared" si="4"/>
        <v>0</v>
      </c>
      <c r="O34" s="234">
        <f t="shared" si="5"/>
        <v>1724167.2000000002</v>
      </c>
    </row>
    <row r="35" spans="1:15">
      <c r="A35" s="253">
        <v>26</v>
      </c>
      <c r="B35" s="237" t="s">
        <v>155</v>
      </c>
      <c r="C35" s="261">
        <v>30</v>
      </c>
      <c r="D35" s="236"/>
      <c r="E35" s="232">
        <v>2463096</v>
      </c>
      <c r="F35" s="232"/>
      <c r="G35" s="232"/>
      <c r="H35" s="233">
        <f t="shared" si="0"/>
        <v>2463096</v>
      </c>
      <c r="I35" s="236">
        <v>0</v>
      </c>
      <c r="J35" s="202">
        <f t="shared" si="1"/>
        <v>738928.79999999993</v>
      </c>
      <c r="K35" s="202">
        <f t="shared" si="2"/>
        <v>0</v>
      </c>
      <c r="L35" s="202"/>
      <c r="M35" s="234">
        <f t="shared" si="3"/>
        <v>738928.79999999993</v>
      </c>
      <c r="N35" s="201">
        <f t="shared" si="4"/>
        <v>0</v>
      </c>
      <c r="O35" s="234">
        <f t="shared" si="5"/>
        <v>1724167.2000000002</v>
      </c>
    </row>
    <row r="36" spans="1:15" s="76" customFormat="1">
      <c r="A36" s="284"/>
      <c r="B36" s="220"/>
      <c r="C36" s="285"/>
      <c r="D36" s="287">
        <f t="shared" ref="D36:E36" si="7">SUM(D32:D35)</f>
        <v>0</v>
      </c>
      <c r="E36" s="287">
        <f t="shared" si="7"/>
        <v>7389288</v>
      </c>
      <c r="F36" s="287">
        <f>SUM(F32:F35)</f>
        <v>2281058</v>
      </c>
      <c r="G36" s="287"/>
      <c r="H36" s="288"/>
      <c r="I36" s="286"/>
      <c r="J36" s="289"/>
      <c r="K36" s="289"/>
      <c r="L36" s="289"/>
      <c r="M36" s="290"/>
      <c r="N36" s="287">
        <f>SUM(N32:N35)</f>
        <v>0</v>
      </c>
      <c r="O36" s="290"/>
    </row>
    <row r="37" spans="1:15" s="76" customFormat="1">
      <c r="A37" s="284"/>
      <c r="B37" s="220"/>
      <c r="C37" s="285"/>
      <c r="D37" s="286"/>
      <c r="E37" s="287"/>
      <c r="F37" s="287"/>
      <c r="G37" s="287"/>
      <c r="H37" s="288"/>
      <c r="I37" s="286"/>
      <c r="J37" s="289"/>
      <c r="K37" s="289"/>
      <c r="L37" s="289"/>
      <c r="M37" s="290"/>
      <c r="N37" s="291"/>
      <c r="O37" s="290"/>
    </row>
    <row r="38" spans="1:15" s="76" customFormat="1" ht="15.75" thickBot="1">
      <c r="A38" s="284"/>
      <c r="B38" s="220"/>
      <c r="C38" s="285"/>
      <c r="D38" s="286"/>
      <c r="E38" s="287"/>
      <c r="F38" s="287"/>
      <c r="G38" s="287"/>
      <c r="H38" s="288"/>
      <c r="I38" s="286"/>
      <c r="J38" s="289"/>
      <c r="K38" s="289"/>
      <c r="L38" s="289"/>
      <c r="M38" s="290"/>
      <c r="N38" s="291"/>
      <c r="O38" s="290"/>
    </row>
    <row r="39" spans="1:15" ht="15.75" thickBot="1">
      <c r="A39" s="420" t="s">
        <v>156</v>
      </c>
      <c r="B39" s="421"/>
      <c r="C39" s="422"/>
      <c r="D39" s="241">
        <f>SUM(D3:D35)</f>
        <v>58891909</v>
      </c>
      <c r="E39" s="241">
        <f t="shared" ref="E39:O39" si="8">SUM(E3:E35)</f>
        <v>7425288</v>
      </c>
      <c r="F39" s="241">
        <f t="shared" si="8"/>
        <v>7753901</v>
      </c>
      <c r="G39" s="241">
        <f t="shared" si="8"/>
        <v>0</v>
      </c>
      <c r="H39" s="241">
        <f t="shared" si="8"/>
        <v>74071098</v>
      </c>
      <c r="I39" s="241">
        <f t="shared" si="8"/>
        <v>3893650.3815000001</v>
      </c>
      <c r="J39" s="241">
        <f t="shared" si="8"/>
        <v>6103044.6349750003</v>
      </c>
      <c r="K39" s="241">
        <f t="shared" si="8"/>
        <v>579564.97499999998</v>
      </c>
      <c r="L39" s="241">
        <f t="shared" si="8"/>
        <v>0</v>
      </c>
      <c r="M39" s="241">
        <f t="shared" si="8"/>
        <v>10576259.991475003</v>
      </c>
      <c r="N39" s="241">
        <f t="shared" si="8"/>
        <v>51264913.121000014</v>
      </c>
      <c r="O39" s="241">
        <f t="shared" si="8"/>
        <v>31559099.008524999</v>
      </c>
    </row>
    <row r="44" spans="1:15">
      <c r="D44" s="1">
        <v>0.15</v>
      </c>
      <c r="E44" s="1">
        <v>0.1</v>
      </c>
      <c r="F44" s="1">
        <v>0.6</v>
      </c>
      <c r="G44" s="1">
        <v>0.3</v>
      </c>
    </row>
    <row r="45" spans="1:15">
      <c r="B45" s="76" t="s">
        <v>446</v>
      </c>
      <c r="D45" s="1">
        <f>N23</f>
        <v>25518158.502500005</v>
      </c>
      <c r="E45" s="1">
        <v>162646.42000000001</v>
      </c>
      <c r="F45" s="1">
        <v>65949.7</v>
      </c>
      <c r="G45" s="1">
        <v>0</v>
      </c>
    </row>
    <row r="46" spans="1:15">
      <c r="B46" s="76" t="s">
        <v>447</v>
      </c>
      <c r="D46" s="1">
        <v>18000</v>
      </c>
      <c r="E46" s="1"/>
      <c r="F46" s="1"/>
      <c r="G46" s="1">
        <v>7389288</v>
      </c>
    </row>
    <row r="47" spans="1:15">
      <c r="D47" s="1"/>
      <c r="E47" s="1"/>
      <c r="F47" s="1"/>
      <c r="G47" s="1"/>
    </row>
    <row r="48" spans="1:15">
      <c r="B48" s="76" t="s">
        <v>448</v>
      </c>
      <c r="D48" s="1">
        <f>SUM(D45:D47)</f>
        <v>25536158.502500005</v>
      </c>
      <c r="E48" s="1">
        <f t="shared" ref="E48:G48" si="9">SUM(E45:E47)</f>
        <v>162646.42000000001</v>
      </c>
      <c r="F48" s="1">
        <f t="shared" si="9"/>
        <v>65949.7</v>
      </c>
      <c r="G48" s="1">
        <f t="shared" si="9"/>
        <v>7389288</v>
      </c>
    </row>
    <row r="49" spans="2:8" s="76" customFormat="1">
      <c r="B49" s="76" t="s">
        <v>451</v>
      </c>
      <c r="D49" s="1">
        <f>D48*D44</f>
        <v>3830423.7753750007</v>
      </c>
      <c r="E49" s="1">
        <f t="shared" ref="E49:G49" si="10">E48*E44</f>
        <v>16264.642000000002</v>
      </c>
      <c r="F49" s="1">
        <f t="shared" si="10"/>
        <v>39569.82</v>
      </c>
      <c r="G49" s="1">
        <f t="shared" si="10"/>
        <v>2216786.4</v>
      </c>
    </row>
    <row r="50" spans="2:8">
      <c r="D50" s="1"/>
      <c r="E50" s="1"/>
      <c r="F50" s="1"/>
      <c r="G50" s="1"/>
    </row>
    <row r="51" spans="2:8">
      <c r="B51" s="76" t="s">
        <v>449</v>
      </c>
      <c r="D51" s="1">
        <v>2666235</v>
      </c>
      <c r="E51" s="1">
        <v>18693</v>
      </c>
      <c r="F51" s="1">
        <v>121680</v>
      </c>
      <c r="G51" s="1">
        <v>2281058</v>
      </c>
    </row>
    <row r="52" spans="2:8">
      <c r="D52" s="1"/>
      <c r="E52" s="1"/>
      <c r="F52" s="1"/>
      <c r="G52" s="1"/>
    </row>
    <row r="53" spans="2:8">
      <c r="B53" s="76" t="s">
        <v>450</v>
      </c>
      <c r="D53" s="1">
        <f>D51*D44/2</f>
        <v>199967.625</v>
      </c>
      <c r="E53" s="1">
        <f t="shared" ref="E53:G53" si="11">E51*E44/2</f>
        <v>934.65000000000009</v>
      </c>
      <c r="F53" s="1">
        <f t="shared" si="11"/>
        <v>36504</v>
      </c>
      <c r="G53" s="1">
        <f t="shared" si="11"/>
        <v>342158.7</v>
      </c>
    </row>
    <row r="56" spans="2:8">
      <c r="B56" s="76" t="s">
        <v>452</v>
      </c>
      <c r="D56" s="292">
        <f>D49+D53</f>
        <v>4030391.4003750007</v>
      </c>
      <c r="E56" s="292">
        <f t="shared" ref="E56:G56" si="12">E49+E53</f>
        <v>17199.292000000001</v>
      </c>
      <c r="F56" s="292">
        <f t="shared" si="12"/>
        <v>76073.820000000007</v>
      </c>
      <c r="G56" s="292">
        <f t="shared" si="12"/>
        <v>2558945.1</v>
      </c>
      <c r="H56" s="292">
        <f>SUM(D56:G56)</f>
        <v>6682609.6123750005</v>
      </c>
    </row>
  </sheetData>
  <mergeCells count="7">
    <mergeCell ref="I1:M1"/>
    <mergeCell ref="N1:O1"/>
    <mergeCell ref="A39:C39"/>
    <mergeCell ref="A1:A2"/>
    <mergeCell ref="B1:B2"/>
    <mergeCell ref="C1:C2"/>
    <mergeCell ref="D1:H1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3:J29"/>
  <sheetViews>
    <sheetView workbookViewId="0"/>
  </sheetViews>
  <sheetFormatPr defaultRowHeight="15"/>
  <cols>
    <col min="2" max="2" width="11.140625" customWidth="1"/>
    <col min="10" max="10" width="5.85546875" bestFit="1" customWidth="1"/>
  </cols>
  <sheetData>
    <row r="3" spans="2:10" ht="15.75">
      <c r="B3" s="334"/>
      <c r="C3" s="334"/>
      <c r="D3" s="334"/>
      <c r="E3" s="334"/>
      <c r="F3" s="334"/>
      <c r="G3" s="334"/>
      <c r="H3" s="335" t="s">
        <v>485</v>
      </c>
      <c r="I3" s="334"/>
    </row>
    <row r="4" spans="2:10" ht="15.75">
      <c r="B4" s="336" t="s">
        <v>486</v>
      </c>
      <c r="C4" s="334"/>
      <c r="D4" s="334"/>
      <c r="E4" s="334"/>
      <c r="F4" s="334"/>
      <c r="G4" s="334"/>
      <c r="H4" s="334"/>
      <c r="I4" s="334"/>
      <c r="J4" s="337"/>
    </row>
    <row r="5" spans="2:10" ht="15.75">
      <c r="B5" s="338" t="s">
        <v>491</v>
      </c>
      <c r="C5" s="334"/>
      <c r="D5" s="334"/>
      <c r="E5" s="334"/>
      <c r="F5" s="334"/>
      <c r="G5" s="334"/>
      <c r="H5" s="334"/>
      <c r="I5" s="334"/>
      <c r="J5" s="334"/>
    </row>
    <row r="6" spans="2:10" ht="15.75">
      <c r="B6" s="338" t="s">
        <v>487</v>
      </c>
      <c r="C6" s="334"/>
      <c r="D6" s="334"/>
      <c r="E6" s="334"/>
      <c r="F6" s="334"/>
      <c r="G6" s="334"/>
      <c r="H6" s="334"/>
      <c r="I6" s="334"/>
      <c r="J6" s="334"/>
    </row>
    <row r="7" spans="2:10" ht="15.75">
      <c r="B7" s="336" t="s">
        <v>488</v>
      </c>
      <c r="C7" s="334"/>
      <c r="D7" s="334"/>
      <c r="E7" s="334"/>
      <c r="F7" s="334"/>
      <c r="G7" s="334"/>
      <c r="H7" s="334"/>
      <c r="I7" s="334"/>
      <c r="J7" s="334"/>
    </row>
    <row r="8" spans="2:10">
      <c r="B8" s="76"/>
      <c r="C8" s="76"/>
      <c r="D8" s="76"/>
      <c r="E8" s="76"/>
      <c r="F8" s="76"/>
      <c r="G8" s="76"/>
      <c r="H8" s="76"/>
      <c r="I8" s="76"/>
      <c r="J8" s="76"/>
    </row>
    <row r="9" spans="2:10">
      <c r="B9" s="76"/>
      <c r="C9" s="76"/>
      <c r="D9" s="76"/>
      <c r="E9" s="76"/>
      <c r="F9" s="76"/>
      <c r="G9" s="76"/>
      <c r="H9" s="76"/>
      <c r="I9" s="76"/>
      <c r="J9" s="76"/>
    </row>
    <row r="10" spans="2:10" ht="15.75">
      <c r="B10" s="336" t="s">
        <v>489</v>
      </c>
      <c r="C10" s="334"/>
      <c r="D10" s="334"/>
      <c r="E10" s="334"/>
      <c r="F10" s="334"/>
      <c r="G10" s="334"/>
      <c r="H10" s="334"/>
      <c r="I10" s="334"/>
      <c r="J10" s="334"/>
    </row>
    <row r="11" spans="2:10">
      <c r="B11" s="76"/>
      <c r="C11" s="76"/>
      <c r="D11" s="76"/>
      <c r="E11" s="76"/>
      <c r="F11" s="76"/>
      <c r="G11" s="76"/>
      <c r="H11" s="76"/>
      <c r="I11" s="76"/>
      <c r="J11" s="76"/>
    </row>
    <row r="12" spans="2:10">
      <c r="B12" s="76"/>
      <c r="C12" s="465" t="s">
        <v>490</v>
      </c>
      <c r="D12" s="465"/>
      <c r="E12" s="465"/>
      <c r="F12" s="465"/>
      <c r="G12" s="465"/>
      <c r="H12" s="465"/>
      <c r="I12" s="465"/>
      <c r="J12" s="465"/>
    </row>
    <row r="13" spans="2:10">
      <c r="B13" s="334"/>
    </row>
    <row r="14" spans="2:10">
      <c r="B14" s="76"/>
      <c r="C14" s="76"/>
      <c r="D14" s="76"/>
      <c r="E14" s="76"/>
      <c r="F14" s="76"/>
      <c r="G14" s="76"/>
      <c r="H14" s="76"/>
      <c r="I14" s="76"/>
      <c r="J14" s="76"/>
    </row>
    <row r="15" spans="2:10">
      <c r="B15" s="76"/>
      <c r="C15" s="76"/>
      <c r="D15" s="76"/>
      <c r="E15" s="76"/>
      <c r="F15" s="76"/>
      <c r="G15" s="76"/>
      <c r="H15" s="76"/>
      <c r="I15" s="76"/>
      <c r="J15" s="76"/>
    </row>
    <row r="16" spans="2:10">
      <c r="B16" s="76"/>
      <c r="C16" s="76"/>
      <c r="D16" s="76"/>
      <c r="E16" s="76"/>
      <c r="F16" s="76"/>
      <c r="G16" s="76"/>
      <c r="H16" s="76"/>
      <c r="I16" s="76"/>
      <c r="J16" s="76"/>
    </row>
    <row r="17" spans="2:10" ht="15.75">
      <c r="B17" s="338" t="s">
        <v>492</v>
      </c>
      <c r="C17" s="334"/>
      <c r="D17" s="334"/>
      <c r="E17" s="334"/>
      <c r="F17" s="334"/>
      <c r="G17" s="334"/>
      <c r="H17" s="334"/>
      <c r="I17" s="334"/>
      <c r="J17" s="334"/>
    </row>
    <row r="18" spans="2:10">
      <c r="B18" s="76"/>
      <c r="C18" s="76"/>
      <c r="D18" s="76"/>
      <c r="E18" s="76"/>
      <c r="F18" s="76"/>
      <c r="G18" s="76"/>
      <c r="H18" s="76"/>
      <c r="I18" s="76"/>
      <c r="J18" s="76"/>
    </row>
    <row r="19" spans="2:10">
      <c r="B19" s="76"/>
      <c r="C19" s="76"/>
      <c r="D19" s="76"/>
      <c r="E19" s="76"/>
      <c r="F19" s="76"/>
      <c r="G19" s="76"/>
      <c r="H19" s="76"/>
      <c r="I19" s="76"/>
      <c r="J19" s="76"/>
    </row>
    <row r="20" spans="2:10">
      <c r="B20" s="76"/>
      <c r="C20" s="76"/>
      <c r="D20" s="76"/>
      <c r="E20" s="76"/>
      <c r="F20" s="76"/>
      <c r="G20" s="76"/>
      <c r="H20" s="76"/>
      <c r="I20" s="76"/>
      <c r="J20" s="76"/>
    </row>
    <row r="21" spans="2:10" ht="15.75">
      <c r="B21" s="338" t="s">
        <v>16</v>
      </c>
      <c r="C21" s="334"/>
      <c r="D21" s="334"/>
      <c r="E21" s="334"/>
      <c r="F21" s="334"/>
      <c r="G21" s="334"/>
      <c r="H21" s="334"/>
      <c r="I21" s="334"/>
      <c r="J21" s="334"/>
    </row>
    <row r="22" spans="2:10" ht="15.75">
      <c r="B22" s="338" t="s">
        <v>335</v>
      </c>
      <c r="C22" s="334"/>
      <c r="D22" s="334"/>
      <c r="E22" s="334"/>
      <c r="F22" s="334"/>
      <c r="G22" s="334"/>
      <c r="H22" s="334"/>
      <c r="I22" s="334"/>
      <c r="J22" s="334"/>
    </row>
    <row r="23" spans="2:10">
      <c r="B23" s="76"/>
      <c r="C23" s="76"/>
      <c r="D23" s="76"/>
      <c r="E23" s="76"/>
      <c r="F23" s="76"/>
      <c r="G23" s="76"/>
      <c r="H23" s="76"/>
      <c r="I23" s="76"/>
      <c r="J23" s="76"/>
    </row>
    <row r="24" spans="2:10">
      <c r="B24" s="76"/>
      <c r="C24" s="76"/>
      <c r="D24" s="76"/>
      <c r="E24" s="76"/>
      <c r="F24" s="76"/>
      <c r="G24" s="76"/>
      <c r="H24" s="76"/>
      <c r="I24" s="76"/>
      <c r="J24" s="76"/>
    </row>
    <row r="25" spans="2:10">
      <c r="B25" s="76"/>
      <c r="C25" s="76"/>
      <c r="D25" s="76"/>
      <c r="E25" s="76"/>
      <c r="F25" s="76"/>
      <c r="G25" s="76"/>
      <c r="H25" s="76"/>
      <c r="I25" s="76"/>
      <c r="J25" s="76"/>
    </row>
    <row r="26" spans="2:10">
      <c r="B26" s="76"/>
      <c r="C26" s="76"/>
      <c r="D26" s="76"/>
      <c r="E26" s="76"/>
      <c r="F26" s="76"/>
      <c r="G26" s="76"/>
      <c r="H26" s="76"/>
      <c r="I26" s="76"/>
      <c r="J26" s="76"/>
    </row>
    <row r="27" spans="2:10">
      <c r="B27" s="76"/>
      <c r="C27" s="76"/>
      <c r="D27" s="76"/>
      <c r="E27" s="76"/>
      <c r="F27" s="76"/>
      <c r="G27" s="76"/>
      <c r="H27" s="76"/>
      <c r="I27" s="76"/>
      <c r="J27" s="76"/>
    </row>
    <row r="28" spans="2:10">
      <c r="B28" s="76"/>
      <c r="C28" s="76"/>
      <c r="D28" s="76"/>
      <c r="E28" s="76"/>
      <c r="F28" s="76"/>
      <c r="G28" s="76"/>
      <c r="H28" s="76"/>
      <c r="I28" s="76"/>
      <c r="J28" s="76"/>
    </row>
    <row r="29" spans="2:10">
      <c r="B29" s="76"/>
      <c r="C29" s="76"/>
      <c r="D29" s="76"/>
      <c r="E29" s="76"/>
      <c r="F29" s="76"/>
      <c r="G29" s="76"/>
      <c r="H29" s="76"/>
      <c r="I29" s="76"/>
      <c r="J29" s="76"/>
    </row>
  </sheetData>
  <mergeCells count="1">
    <mergeCell ref="C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C4:K71"/>
  <sheetViews>
    <sheetView topLeftCell="A25" workbookViewId="0">
      <selection activeCell="F17" sqref="F17"/>
    </sheetView>
  </sheetViews>
  <sheetFormatPr defaultColWidth="9.140625" defaultRowHeight="12.75"/>
  <cols>
    <col min="1" max="2" width="4.140625" style="7" customWidth="1"/>
    <col min="3" max="3" width="4.7109375" style="7" bestFit="1" customWidth="1"/>
    <col min="4" max="4" width="43.42578125" style="7" bestFit="1" customWidth="1"/>
    <col min="5" max="5" width="7.140625" style="7" customWidth="1"/>
    <col min="6" max="7" width="23.42578125" style="103" bestFit="1" customWidth="1"/>
    <col min="8" max="8" width="16" style="7" bestFit="1" customWidth="1"/>
    <col min="9" max="9" width="17.28515625" style="37" bestFit="1" customWidth="1"/>
    <col min="10" max="10" width="9.140625" style="7"/>
    <col min="11" max="11" width="10" style="7" bestFit="1" customWidth="1"/>
    <col min="12" max="16384" width="9.140625" style="7"/>
  </cols>
  <sheetData>
    <row r="4" spans="3:11">
      <c r="C4" s="367">
        <f>Computation!F3</f>
        <v>0</v>
      </c>
      <c r="D4" s="367"/>
      <c r="E4" s="367"/>
      <c r="F4" s="367"/>
      <c r="G4" s="367"/>
      <c r="H4" s="14"/>
      <c r="I4" s="63"/>
      <c r="J4" s="14"/>
    </row>
    <row r="5" spans="3:11" ht="16.5" customHeight="1">
      <c r="C5" s="368" t="s">
        <v>515</v>
      </c>
      <c r="D5" s="368"/>
      <c r="E5" s="368"/>
      <c r="F5" s="368"/>
      <c r="G5" s="368"/>
      <c r="H5" s="15"/>
      <c r="I5" s="64"/>
      <c r="J5" s="15"/>
      <c r="K5" s="15"/>
    </row>
    <row r="8" spans="3:11">
      <c r="C8" s="369" t="s">
        <v>1</v>
      </c>
      <c r="D8" s="370"/>
      <c r="E8" s="373" t="s">
        <v>46</v>
      </c>
      <c r="F8" s="375" t="s">
        <v>47</v>
      </c>
      <c r="G8" s="375" t="s">
        <v>48</v>
      </c>
    </row>
    <row r="9" spans="3:11">
      <c r="C9" s="371"/>
      <c r="D9" s="372"/>
      <c r="E9" s="374"/>
      <c r="F9" s="376"/>
      <c r="G9" s="377"/>
    </row>
    <row r="10" spans="3:11">
      <c r="C10" s="16" t="s">
        <v>49</v>
      </c>
      <c r="D10" s="17" t="s">
        <v>50</v>
      </c>
      <c r="E10" s="18"/>
      <c r="F10" s="118"/>
      <c r="G10" s="129"/>
    </row>
    <row r="11" spans="3:11">
      <c r="C11" s="20" t="s">
        <v>51</v>
      </c>
      <c r="D11" s="21" t="s">
        <v>52</v>
      </c>
      <c r="E11" s="22"/>
      <c r="F11" s="119"/>
      <c r="G11" s="119"/>
    </row>
    <row r="12" spans="3:11">
      <c r="C12" s="20"/>
      <c r="D12" s="23" t="s">
        <v>53</v>
      </c>
      <c r="E12" s="24" t="s">
        <v>197</v>
      </c>
      <c r="F12" s="119">
        <f>Notes!G23</f>
        <v>0</v>
      </c>
      <c r="G12" s="119">
        <f>Notes!J21</f>
        <v>0</v>
      </c>
    </row>
    <row r="13" spans="3:11">
      <c r="C13" s="20"/>
      <c r="D13" s="23" t="s">
        <v>54</v>
      </c>
      <c r="E13" s="24" t="s">
        <v>198</v>
      </c>
      <c r="F13" s="119">
        <f>Notes!F67</f>
        <v>0</v>
      </c>
      <c r="G13" s="119">
        <f>Notes!I67</f>
        <v>0</v>
      </c>
    </row>
    <row r="14" spans="3:11">
      <c r="C14" s="20"/>
      <c r="D14" s="23"/>
      <c r="E14" s="24"/>
      <c r="F14" s="119"/>
      <c r="G14" s="119"/>
    </row>
    <row r="15" spans="3:11">
      <c r="C15" s="20"/>
      <c r="D15" s="25" t="s">
        <v>55</v>
      </c>
      <c r="E15" s="22"/>
      <c r="F15" s="120">
        <f>SUM(F12:F13)</f>
        <v>0</v>
      </c>
      <c r="G15" s="120">
        <f>SUM(G12:G13)</f>
        <v>0</v>
      </c>
    </row>
    <row r="16" spans="3:11">
      <c r="C16" s="20"/>
      <c r="D16" s="25"/>
      <c r="E16" s="22"/>
      <c r="F16" s="119"/>
      <c r="G16" s="119"/>
    </row>
    <row r="17" spans="3:8">
      <c r="C17" s="20" t="s">
        <v>56</v>
      </c>
      <c r="D17" s="21" t="s">
        <v>208</v>
      </c>
      <c r="E17" s="22"/>
      <c r="F17" s="120">
        <f>Notes!G23</f>
        <v>0</v>
      </c>
      <c r="G17" s="120">
        <f>Notes!J23</f>
        <v>0</v>
      </c>
    </row>
    <row r="18" spans="3:8">
      <c r="C18" s="20"/>
      <c r="D18" s="23"/>
      <c r="E18" s="22"/>
      <c r="F18" s="119"/>
      <c r="G18" s="119"/>
    </row>
    <row r="19" spans="3:8">
      <c r="C19" s="20" t="s">
        <v>60</v>
      </c>
      <c r="D19" s="21" t="s">
        <v>57</v>
      </c>
      <c r="E19" s="22"/>
      <c r="F19" s="119"/>
      <c r="G19" s="119"/>
    </row>
    <row r="20" spans="3:8">
      <c r="C20" s="20"/>
      <c r="D20" s="23" t="s">
        <v>58</v>
      </c>
      <c r="E20" s="24" t="s">
        <v>200</v>
      </c>
      <c r="F20" s="119">
        <f>Notes!F84</f>
        <v>0</v>
      </c>
      <c r="G20" s="119">
        <f>Notes!I84</f>
        <v>0</v>
      </c>
    </row>
    <row r="21" spans="3:8">
      <c r="C21" s="20"/>
      <c r="D21" s="23" t="s">
        <v>394</v>
      </c>
      <c r="E21" s="24" t="s">
        <v>395</v>
      </c>
      <c r="F21" s="119">
        <f>Notes!F76</f>
        <v>0</v>
      </c>
      <c r="G21" s="119">
        <f>Notes!I76</f>
        <v>0</v>
      </c>
    </row>
    <row r="22" spans="3:8">
      <c r="C22" s="20"/>
      <c r="D22" s="23"/>
      <c r="E22" s="22"/>
      <c r="F22" s="119"/>
      <c r="G22" s="119"/>
    </row>
    <row r="23" spans="3:8">
      <c r="C23" s="20"/>
      <c r="D23" s="25" t="s">
        <v>59</v>
      </c>
      <c r="E23" s="22"/>
      <c r="F23" s="120">
        <f>SUM(F20:F22)</f>
        <v>0</v>
      </c>
      <c r="G23" s="120">
        <f>SUM(G20:G22)</f>
        <v>0</v>
      </c>
    </row>
    <row r="24" spans="3:8">
      <c r="C24" s="20"/>
      <c r="D24" s="23"/>
      <c r="E24" s="22"/>
      <c r="F24" s="119"/>
      <c r="G24" s="119"/>
    </row>
    <row r="25" spans="3:8">
      <c r="C25" s="20" t="s">
        <v>210</v>
      </c>
      <c r="D25" s="21" t="s">
        <v>61</v>
      </c>
      <c r="E25" s="22"/>
      <c r="F25" s="119"/>
      <c r="G25" s="119"/>
    </row>
    <row r="26" spans="3:8">
      <c r="C26" s="26"/>
      <c r="D26" s="23" t="s">
        <v>62</v>
      </c>
      <c r="E26" s="24" t="s">
        <v>199</v>
      </c>
      <c r="F26" s="119">
        <f>Notes!F92</f>
        <v>0</v>
      </c>
      <c r="G26" s="119">
        <f>Notes!I92</f>
        <v>0</v>
      </c>
      <c r="H26" s="106"/>
    </row>
    <row r="27" spans="3:8">
      <c r="C27" s="26"/>
      <c r="D27" s="23" t="s">
        <v>63</v>
      </c>
      <c r="E27" s="24" t="s">
        <v>201</v>
      </c>
      <c r="F27" s="119">
        <f>Notes!F105</f>
        <v>0</v>
      </c>
      <c r="G27" s="119">
        <f>Notes!I105</f>
        <v>0</v>
      </c>
    </row>
    <row r="28" spans="3:8">
      <c r="C28" s="26"/>
      <c r="D28" s="23" t="s">
        <v>82</v>
      </c>
      <c r="E28" s="24" t="s">
        <v>202</v>
      </c>
      <c r="F28" s="119">
        <f>Notes!F119</f>
        <v>0</v>
      </c>
      <c r="G28" s="119">
        <f>Notes!I119</f>
        <v>0</v>
      </c>
    </row>
    <row r="29" spans="3:8">
      <c r="C29" s="26"/>
      <c r="D29" s="23"/>
      <c r="E29" s="24"/>
      <c r="F29" s="119"/>
      <c r="G29" s="119"/>
    </row>
    <row r="30" spans="3:8">
      <c r="C30" s="26"/>
      <c r="D30" s="23"/>
      <c r="E30" s="24"/>
      <c r="F30" s="119"/>
      <c r="G30" s="119"/>
    </row>
    <row r="31" spans="3:8">
      <c r="C31" s="26"/>
      <c r="D31" s="25" t="s">
        <v>64</v>
      </c>
      <c r="E31" s="24"/>
      <c r="F31" s="120">
        <f>SUM(F26:F30)</f>
        <v>0</v>
      </c>
      <c r="G31" s="120">
        <f>SUM(G26:G30)</f>
        <v>0</v>
      </c>
    </row>
    <row r="32" spans="3:8">
      <c r="C32" s="27"/>
      <c r="D32" s="28"/>
      <c r="E32" s="22"/>
      <c r="F32" s="119"/>
      <c r="G32" s="119"/>
    </row>
    <row r="33" spans="3:8" ht="13.5" thickBot="1">
      <c r="C33" s="27"/>
      <c r="D33" s="29" t="s">
        <v>29</v>
      </c>
      <c r="E33" s="22"/>
      <c r="F33" s="121">
        <f>F31+F23+F17+F15</f>
        <v>0</v>
      </c>
      <c r="G33" s="121">
        <f>G31+G23+G17+G15</f>
        <v>0</v>
      </c>
      <c r="H33" s="106"/>
    </row>
    <row r="34" spans="3:8" ht="13.5" thickTop="1">
      <c r="C34" s="27"/>
      <c r="D34" s="28"/>
      <c r="E34" s="22"/>
      <c r="F34" s="119"/>
      <c r="G34" s="119"/>
    </row>
    <row r="35" spans="3:8">
      <c r="C35" s="26" t="s">
        <v>65</v>
      </c>
      <c r="D35" s="21" t="s">
        <v>66</v>
      </c>
      <c r="E35" s="30"/>
      <c r="F35" s="122"/>
      <c r="G35" s="119"/>
    </row>
    <row r="36" spans="3:8">
      <c r="C36" s="20" t="s">
        <v>51</v>
      </c>
      <c r="D36" s="21" t="s">
        <v>67</v>
      </c>
      <c r="E36" s="30"/>
      <c r="F36" s="122"/>
      <c r="G36" s="119"/>
    </row>
    <row r="37" spans="3:8">
      <c r="C37" s="26"/>
      <c r="D37" s="23" t="s">
        <v>68</v>
      </c>
      <c r="E37" s="24" t="s">
        <v>511</v>
      </c>
      <c r="F37" s="122">
        <f>'Fixed Assets'!M12</f>
        <v>0</v>
      </c>
      <c r="G37" s="119">
        <f>'Fixed Assets'!L12</f>
        <v>0</v>
      </c>
    </row>
    <row r="38" spans="3:8">
      <c r="C38" s="26"/>
      <c r="D38" s="23" t="s">
        <v>179</v>
      </c>
      <c r="E38" s="24" t="s">
        <v>203</v>
      </c>
      <c r="F38" s="122">
        <f>Notes!F135</f>
        <v>0</v>
      </c>
      <c r="G38" s="122">
        <f>Notes!I135</f>
        <v>0</v>
      </c>
    </row>
    <row r="39" spans="3:8">
      <c r="C39" s="26"/>
      <c r="D39" s="23" t="s">
        <v>69</v>
      </c>
      <c r="E39" s="24"/>
      <c r="F39" s="122">
        <v>0</v>
      </c>
      <c r="G39" s="122">
        <v>0</v>
      </c>
    </row>
    <row r="40" spans="3:8">
      <c r="C40" s="26"/>
      <c r="D40" s="25" t="s">
        <v>70</v>
      </c>
      <c r="E40" s="24"/>
      <c r="F40" s="120">
        <f>SUM(F37:F39)</f>
        <v>0</v>
      </c>
      <c r="G40" s="120">
        <f>SUM(G37:G39)</f>
        <v>0</v>
      </c>
    </row>
    <row r="41" spans="3:8">
      <c r="C41" s="26"/>
      <c r="D41" s="23"/>
      <c r="E41" s="24"/>
      <c r="F41" s="122"/>
      <c r="G41" s="119"/>
    </row>
    <row r="42" spans="3:8">
      <c r="C42" s="26"/>
      <c r="D42" s="23"/>
      <c r="E42" s="30"/>
      <c r="F42" s="122"/>
      <c r="G42" s="119"/>
    </row>
    <row r="43" spans="3:8">
      <c r="C43" s="31" t="s">
        <v>56</v>
      </c>
      <c r="D43" s="21" t="s">
        <v>71</v>
      </c>
      <c r="E43" s="30"/>
      <c r="F43" s="122"/>
      <c r="G43" s="119"/>
    </row>
    <row r="44" spans="3:8">
      <c r="C44" s="26"/>
      <c r="D44" s="32" t="s">
        <v>72</v>
      </c>
      <c r="E44" s="24"/>
      <c r="F44" s="122">
        <v>0</v>
      </c>
      <c r="G44" s="119">
        <v>0</v>
      </c>
    </row>
    <row r="45" spans="3:8">
      <c r="C45" s="26"/>
      <c r="D45" s="32" t="s">
        <v>73</v>
      </c>
      <c r="E45" s="24" t="s">
        <v>204</v>
      </c>
      <c r="F45" s="122">
        <f>Notes!F144</f>
        <v>0</v>
      </c>
      <c r="G45" s="119">
        <f>Notes!I144</f>
        <v>0</v>
      </c>
    </row>
    <row r="46" spans="3:8">
      <c r="C46" s="26"/>
      <c r="D46" s="32" t="s">
        <v>74</v>
      </c>
      <c r="E46" s="24" t="s">
        <v>49</v>
      </c>
      <c r="F46" s="122">
        <f>Notes!F152</f>
        <v>0</v>
      </c>
      <c r="G46" s="119">
        <f>Notes!I152</f>
        <v>0</v>
      </c>
    </row>
    <row r="47" spans="3:8">
      <c r="C47" s="26"/>
      <c r="D47" s="32" t="s">
        <v>75</v>
      </c>
      <c r="E47" s="24" t="s">
        <v>205</v>
      </c>
      <c r="F47" s="122">
        <f>Notes!F177</f>
        <v>0</v>
      </c>
      <c r="G47" s="119">
        <f>Notes!I177</f>
        <v>0</v>
      </c>
      <c r="H47" s="106"/>
    </row>
    <row r="48" spans="3:8">
      <c r="C48" s="26"/>
      <c r="D48" s="32" t="s">
        <v>76</v>
      </c>
      <c r="E48" s="24" t="s">
        <v>206</v>
      </c>
      <c r="F48" s="122">
        <f>Notes!F192</f>
        <v>0</v>
      </c>
      <c r="G48" s="119">
        <f>Notes!I192</f>
        <v>0</v>
      </c>
    </row>
    <row r="49" spans="3:8">
      <c r="C49" s="26"/>
      <c r="D49" s="32" t="s">
        <v>181</v>
      </c>
      <c r="E49" s="24" t="s">
        <v>207</v>
      </c>
      <c r="F49" s="122">
        <f>Notes!F201</f>
        <v>0</v>
      </c>
      <c r="G49" s="119">
        <f>Notes!I201</f>
        <v>0</v>
      </c>
    </row>
    <row r="50" spans="3:8">
      <c r="C50" s="26"/>
      <c r="D50" s="25" t="s">
        <v>77</v>
      </c>
      <c r="E50" s="30"/>
      <c r="F50" s="120">
        <f>SUM(F44:F49)</f>
        <v>0</v>
      </c>
      <c r="G50" s="120">
        <f>SUM(G44:G49)</f>
        <v>0</v>
      </c>
    </row>
    <row r="51" spans="3:8">
      <c r="C51" s="26"/>
      <c r="D51" s="23"/>
      <c r="E51" s="30"/>
      <c r="F51" s="123"/>
      <c r="G51" s="119"/>
    </row>
    <row r="52" spans="3:8" ht="13.5" thickBot="1">
      <c r="C52" s="26"/>
      <c r="D52" s="29" t="s">
        <v>29</v>
      </c>
      <c r="E52" s="30"/>
      <c r="F52" s="121">
        <f>F50+F40</f>
        <v>0</v>
      </c>
      <c r="G52" s="121">
        <f>G50+G40</f>
        <v>0</v>
      </c>
    </row>
    <row r="53" spans="3:8" ht="13.5" thickTop="1">
      <c r="C53" s="26"/>
      <c r="D53" s="33" t="s">
        <v>78</v>
      </c>
      <c r="E53" s="12"/>
      <c r="F53" s="119"/>
      <c r="G53" s="119"/>
    </row>
    <row r="54" spans="3:8">
      <c r="C54" s="26"/>
      <c r="D54" s="33" t="s">
        <v>79</v>
      </c>
      <c r="E54" s="24"/>
      <c r="F54" s="119">
        <f>F33-F52</f>
        <v>0</v>
      </c>
      <c r="G54" s="119">
        <f>G33-G52</f>
        <v>0</v>
      </c>
    </row>
    <row r="55" spans="3:8">
      <c r="C55" s="34"/>
      <c r="D55" s="35"/>
      <c r="E55" s="36"/>
      <c r="F55" s="124"/>
      <c r="G55" s="124"/>
    </row>
    <row r="56" spans="3:8">
      <c r="C56" s="12"/>
      <c r="D56" s="12"/>
      <c r="E56" s="12"/>
      <c r="F56" s="125" t="s">
        <v>80</v>
      </c>
      <c r="G56" s="125"/>
    </row>
    <row r="57" spans="3:8" ht="15">
      <c r="C57" s="12"/>
      <c r="D57" s="364" t="s">
        <v>81</v>
      </c>
      <c r="E57" s="365"/>
      <c r="F57" s="365"/>
      <c r="G57" s="126"/>
    </row>
    <row r="58" spans="3:8">
      <c r="C58" s="12"/>
      <c r="D58" s="12"/>
      <c r="E58" s="12"/>
      <c r="F58" s="125"/>
      <c r="G58" s="130"/>
    </row>
    <row r="59" spans="3:8">
      <c r="C59" s="12"/>
      <c r="D59" s="12" t="s">
        <v>330</v>
      </c>
      <c r="E59" s="12"/>
      <c r="G59" s="130"/>
    </row>
    <row r="60" spans="3:8">
      <c r="C60" s="12"/>
      <c r="D60" s="53"/>
      <c r="E60" s="54"/>
      <c r="F60" s="127"/>
      <c r="G60" s="127"/>
    </row>
    <row r="61" spans="3:8" ht="15">
      <c r="C61" s="12"/>
      <c r="D61" s="466" t="s">
        <v>514</v>
      </c>
      <c r="E61" s="75"/>
      <c r="F61" s="366" t="s">
        <v>334</v>
      </c>
      <c r="G61" s="365"/>
      <c r="H61" s="81"/>
    </row>
    <row r="62" spans="3:8">
      <c r="C62" s="12"/>
      <c r="D62" s="73" t="s">
        <v>331</v>
      </c>
      <c r="E62" s="71"/>
      <c r="F62" s="106"/>
      <c r="G62" s="106"/>
      <c r="H62" s="81"/>
    </row>
    <row r="63" spans="3:8">
      <c r="C63" s="12"/>
      <c r="D63" s="73"/>
      <c r="E63" s="71"/>
      <c r="F63" s="105"/>
      <c r="G63" s="105"/>
      <c r="H63" s="81"/>
    </row>
    <row r="64" spans="3:8">
      <c r="C64" s="12"/>
      <c r="D64" s="73"/>
      <c r="E64" s="75"/>
      <c r="F64" s="106"/>
      <c r="G64" s="106"/>
      <c r="H64" s="81"/>
    </row>
    <row r="65" spans="3:8">
      <c r="C65" s="12"/>
      <c r="D65" s="55"/>
      <c r="E65" s="12"/>
      <c r="F65" s="104"/>
      <c r="G65" s="104"/>
      <c r="H65" s="81"/>
    </row>
    <row r="66" spans="3:8">
      <c r="C66" s="12"/>
      <c r="D66" s="72" t="s">
        <v>333</v>
      </c>
      <c r="E66" s="71"/>
      <c r="F66" s="105" t="s">
        <v>335</v>
      </c>
      <c r="G66" s="105" t="s">
        <v>335</v>
      </c>
      <c r="H66" s="81"/>
    </row>
    <row r="67" spans="3:8">
      <c r="C67" s="12"/>
      <c r="D67" s="72"/>
      <c r="E67" s="71"/>
      <c r="F67" s="105"/>
      <c r="G67" s="105"/>
      <c r="H67" s="81"/>
    </row>
    <row r="68" spans="3:8">
      <c r="C68" s="12"/>
      <c r="D68" s="72"/>
      <c r="E68" s="74"/>
      <c r="F68" s="116"/>
      <c r="G68" s="116"/>
      <c r="H68" s="81"/>
    </row>
    <row r="69" spans="3:8">
      <c r="C69" s="12"/>
      <c r="D69" s="72" t="s">
        <v>336</v>
      </c>
      <c r="E69" s="71"/>
      <c r="F69" s="105" t="s">
        <v>337</v>
      </c>
      <c r="G69" s="105"/>
      <c r="H69" s="81"/>
    </row>
    <row r="70" spans="3:8">
      <c r="C70" s="12"/>
      <c r="D70" s="72" t="s">
        <v>339</v>
      </c>
      <c r="E70" s="70"/>
      <c r="F70" s="117" t="s">
        <v>339</v>
      </c>
      <c r="G70" s="131"/>
    </row>
    <row r="71" spans="3:8">
      <c r="D71" s="38"/>
      <c r="E71" s="38"/>
      <c r="F71" s="128"/>
      <c r="G71" s="128"/>
    </row>
  </sheetData>
  <mergeCells count="8">
    <mergeCell ref="D57:F57"/>
    <mergeCell ref="F61:G61"/>
    <mergeCell ref="C4:G4"/>
    <mergeCell ref="C5:G5"/>
    <mergeCell ref="C8:D9"/>
    <mergeCell ref="E8:E9"/>
    <mergeCell ref="F8:F9"/>
    <mergeCell ref="G8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3:I59"/>
  <sheetViews>
    <sheetView topLeftCell="A4" workbookViewId="0">
      <selection activeCell="F17" sqref="F17"/>
    </sheetView>
  </sheetViews>
  <sheetFormatPr defaultColWidth="9.42578125" defaultRowHeight="12.75"/>
  <cols>
    <col min="1" max="2" width="3.7109375" style="7" customWidth="1"/>
    <col min="3" max="3" width="3.42578125" style="7" customWidth="1"/>
    <col min="4" max="4" width="42.140625" style="7" bestFit="1" customWidth="1"/>
    <col min="5" max="5" width="8.140625" style="7" customWidth="1"/>
    <col min="6" max="6" width="20.28515625" style="106" customWidth="1"/>
    <col min="7" max="7" width="18.7109375" style="103" customWidth="1"/>
    <col min="8" max="8" width="9.42578125" style="7"/>
    <col min="9" max="9" width="12.85546875" style="7" bestFit="1" customWidth="1"/>
    <col min="10" max="10" width="12" style="7" bestFit="1" customWidth="1"/>
    <col min="11" max="16384" width="9.42578125" style="7"/>
  </cols>
  <sheetData>
    <row r="3" spans="3:8">
      <c r="C3" s="80"/>
      <c r="D3" s="80"/>
      <c r="E3" s="80"/>
      <c r="F3" s="107"/>
      <c r="G3" s="92"/>
    </row>
    <row r="4" spans="3:8">
      <c r="C4" s="80"/>
      <c r="D4" s="378">
        <f>Computation!F3</f>
        <v>0</v>
      </c>
      <c r="E4" s="378"/>
      <c r="F4" s="378"/>
      <c r="G4" s="378"/>
    </row>
    <row r="5" spans="3:8">
      <c r="C5" s="387" t="s">
        <v>516</v>
      </c>
      <c r="D5" s="387"/>
      <c r="E5" s="387"/>
      <c r="F5" s="387"/>
      <c r="G5" s="387"/>
      <c r="H5" s="87"/>
    </row>
    <row r="6" spans="3:8" ht="14.45" customHeight="1">
      <c r="C6" s="388"/>
      <c r="D6" s="388"/>
      <c r="E6" s="388"/>
      <c r="F6" s="388"/>
      <c r="G6" s="388"/>
    </row>
    <row r="7" spans="3:8">
      <c r="C7" s="80"/>
      <c r="D7" s="80"/>
      <c r="E7" s="8"/>
      <c r="F7" s="92"/>
      <c r="G7" s="92"/>
    </row>
    <row r="8" spans="3:8" s="9" customFormat="1" ht="15" customHeight="1">
      <c r="C8" s="381" t="s">
        <v>1</v>
      </c>
      <c r="D8" s="382"/>
      <c r="E8" s="385" t="s">
        <v>46</v>
      </c>
      <c r="F8" s="379" t="s">
        <v>110</v>
      </c>
      <c r="G8" s="389" t="s">
        <v>111</v>
      </c>
    </row>
    <row r="9" spans="3:8" s="9" customFormat="1" ht="15" customHeight="1">
      <c r="C9" s="383"/>
      <c r="D9" s="384"/>
      <c r="E9" s="386"/>
      <c r="F9" s="380"/>
      <c r="G9" s="390"/>
    </row>
    <row r="10" spans="3:8" s="9" customFormat="1">
      <c r="C10" s="82" t="s">
        <v>112</v>
      </c>
      <c r="D10" s="11" t="s">
        <v>113</v>
      </c>
      <c r="E10" s="89"/>
      <c r="F10" s="108"/>
      <c r="G10" s="93"/>
    </row>
    <row r="11" spans="3:8" ht="14.45" customHeight="1">
      <c r="C11" s="83"/>
      <c r="D11" s="10" t="s">
        <v>114</v>
      </c>
      <c r="E11" s="19" t="s">
        <v>294</v>
      </c>
      <c r="F11" s="109">
        <f>Notes!F210</f>
        <v>0</v>
      </c>
      <c r="G11" s="94">
        <f>Notes!I210</f>
        <v>0</v>
      </c>
    </row>
    <row r="12" spans="3:8">
      <c r="C12" s="83"/>
      <c r="D12" s="80" t="s">
        <v>115</v>
      </c>
      <c r="E12" s="90" t="s">
        <v>304</v>
      </c>
      <c r="F12" s="110">
        <f>Notes!F218</f>
        <v>0</v>
      </c>
      <c r="G12" s="95">
        <f>Notes!I218</f>
        <v>0</v>
      </c>
    </row>
    <row r="13" spans="3:8">
      <c r="C13" s="83"/>
      <c r="D13" s="80"/>
      <c r="E13" s="90"/>
      <c r="F13" s="107"/>
      <c r="G13" s="96"/>
    </row>
    <row r="14" spans="3:8" s="9" customFormat="1" ht="14.45" customHeight="1" thickBot="1">
      <c r="C14" s="82" t="s">
        <v>116</v>
      </c>
      <c r="D14" s="78" t="s">
        <v>117</v>
      </c>
      <c r="E14" s="90"/>
      <c r="F14" s="97">
        <f>SUM(F11:F13)</f>
        <v>0</v>
      </c>
      <c r="G14" s="97">
        <f>SUM(G11:G13)</f>
        <v>0</v>
      </c>
    </row>
    <row r="15" spans="3:8" ht="13.5" thickTop="1">
      <c r="C15" s="83"/>
      <c r="D15" s="80"/>
      <c r="E15" s="90"/>
      <c r="F15" s="107"/>
      <c r="G15" s="96"/>
    </row>
    <row r="16" spans="3:8" s="9" customFormat="1">
      <c r="C16" s="82" t="s">
        <v>118</v>
      </c>
      <c r="D16" s="78" t="s">
        <v>119</v>
      </c>
      <c r="E16" s="90"/>
      <c r="F16" s="111"/>
      <c r="G16" s="93"/>
    </row>
    <row r="17" spans="3:7" ht="14.45" customHeight="1">
      <c r="C17" s="83"/>
      <c r="D17" s="80" t="s">
        <v>211</v>
      </c>
      <c r="E17" s="90" t="s">
        <v>305</v>
      </c>
      <c r="F17" s="110">
        <f>Notes!F229</f>
        <v>0</v>
      </c>
      <c r="G17" s="94">
        <f>Notes!I229</f>
        <v>0</v>
      </c>
    </row>
    <row r="18" spans="3:7">
      <c r="C18" s="84"/>
      <c r="D18" s="79" t="s">
        <v>228</v>
      </c>
      <c r="E18" s="91" t="s">
        <v>306</v>
      </c>
      <c r="F18" s="112">
        <f>Notes!F249</f>
        <v>0</v>
      </c>
      <c r="G18" s="94">
        <f>Notes!I249</f>
        <v>0</v>
      </c>
    </row>
    <row r="19" spans="3:7">
      <c r="C19" s="84"/>
      <c r="D19" s="79" t="s">
        <v>212</v>
      </c>
      <c r="E19" s="91" t="s">
        <v>307</v>
      </c>
      <c r="F19" s="112">
        <f>Notes!F259</f>
        <v>0</v>
      </c>
      <c r="G19" s="94">
        <f>Notes!I259</f>
        <v>0</v>
      </c>
    </row>
    <row r="20" spans="3:7">
      <c r="C20" s="84"/>
      <c r="D20" s="79" t="s">
        <v>213</v>
      </c>
      <c r="E20" s="91" t="s">
        <v>308</v>
      </c>
      <c r="F20" s="112">
        <f>Notes!F304</f>
        <v>0</v>
      </c>
      <c r="G20" s="94">
        <f>Notes!I304</f>
        <v>0</v>
      </c>
    </row>
    <row r="21" spans="3:7">
      <c r="C21" s="84"/>
      <c r="D21" s="79" t="s">
        <v>214</v>
      </c>
      <c r="E21" s="91" t="s">
        <v>309</v>
      </c>
      <c r="F21" s="112">
        <f>Notes!F315</f>
        <v>0</v>
      </c>
      <c r="G21" s="94">
        <f>Notes!I315</f>
        <v>0</v>
      </c>
    </row>
    <row r="22" spans="3:7">
      <c r="C22" s="84"/>
      <c r="D22" s="79" t="s">
        <v>215</v>
      </c>
      <c r="E22" s="91" t="s">
        <v>511</v>
      </c>
      <c r="F22" s="112">
        <f>'Fixed Assets'!K12</f>
        <v>0</v>
      </c>
      <c r="G22" s="94"/>
    </row>
    <row r="23" spans="3:7">
      <c r="C23" s="84"/>
      <c r="D23" s="79"/>
      <c r="E23" s="91"/>
      <c r="F23" s="113"/>
      <c r="G23" s="98"/>
    </row>
    <row r="24" spans="3:7" s="9" customFormat="1" ht="14.45" customHeight="1">
      <c r="C24" s="85" t="s">
        <v>120</v>
      </c>
      <c r="D24" s="51" t="s">
        <v>121</v>
      </c>
      <c r="E24" s="91"/>
      <c r="F24" s="99">
        <f>SUM(F17:F23)</f>
        <v>0</v>
      </c>
      <c r="G24" s="99">
        <f>SUM(G17:G23)</f>
        <v>0</v>
      </c>
    </row>
    <row r="25" spans="3:7">
      <c r="C25" s="84"/>
      <c r="D25" s="79"/>
      <c r="E25" s="91"/>
      <c r="F25" s="113"/>
      <c r="G25" s="98"/>
    </row>
    <row r="26" spans="3:7">
      <c r="C26" s="85" t="s">
        <v>122</v>
      </c>
      <c r="D26" s="51" t="s">
        <v>416</v>
      </c>
      <c r="E26" s="91"/>
      <c r="F26" s="113"/>
      <c r="G26" s="98"/>
    </row>
    <row r="27" spans="3:7" ht="13.5" thickBot="1">
      <c r="C27" s="85"/>
      <c r="D27" s="51" t="s">
        <v>415</v>
      </c>
      <c r="E27" s="91"/>
      <c r="F27" s="360">
        <f>F14-F24</f>
        <v>0</v>
      </c>
      <c r="G27" s="360">
        <f>G14-G24</f>
        <v>0</v>
      </c>
    </row>
    <row r="28" spans="3:7" ht="13.5" thickTop="1">
      <c r="C28" s="85"/>
      <c r="D28" s="51"/>
      <c r="E28" s="91"/>
      <c r="F28" s="113"/>
      <c r="G28" s="98"/>
    </row>
    <row r="29" spans="3:7">
      <c r="C29" s="85" t="s">
        <v>124</v>
      </c>
      <c r="D29" s="51" t="s">
        <v>417</v>
      </c>
      <c r="E29" s="91" t="s">
        <v>329</v>
      </c>
      <c r="F29" s="113">
        <f>Notes!F323</f>
        <v>0</v>
      </c>
      <c r="G29" s="98"/>
    </row>
    <row r="30" spans="3:7">
      <c r="C30" s="85"/>
      <c r="D30" s="51"/>
      <c r="E30" s="91"/>
      <c r="F30" s="113"/>
      <c r="G30" s="98"/>
    </row>
    <row r="31" spans="3:7" ht="13.5" thickBot="1">
      <c r="C31" s="85" t="s">
        <v>126</v>
      </c>
      <c r="D31" s="51" t="s">
        <v>418</v>
      </c>
      <c r="E31" s="91"/>
      <c r="F31" s="360">
        <f>F27-F29</f>
        <v>0</v>
      </c>
      <c r="G31" s="361"/>
    </row>
    <row r="32" spans="3:7" ht="13.5" thickTop="1">
      <c r="C32" s="85"/>
      <c r="D32" s="51"/>
      <c r="E32" s="91"/>
      <c r="F32" s="113"/>
      <c r="G32" s="98"/>
    </row>
    <row r="33" spans="3:9">
      <c r="C33" s="85" t="s">
        <v>419</v>
      </c>
      <c r="D33" s="51" t="s">
        <v>420</v>
      </c>
      <c r="E33" s="91" t="s">
        <v>510</v>
      </c>
      <c r="F33" s="113">
        <f>Notes!F330</f>
        <v>0</v>
      </c>
      <c r="G33" s="98"/>
    </row>
    <row r="34" spans="3:9">
      <c r="C34" s="84"/>
      <c r="D34" s="79"/>
      <c r="E34" s="91"/>
      <c r="F34" s="113"/>
      <c r="G34" s="98"/>
    </row>
    <row r="35" spans="3:9" s="9" customFormat="1" ht="14.45" customHeight="1" thickBot="1">
      <c r="C35" s="85" t="s">
        <v>421</v>
      </c>
      <c r="D35" s="51" t="s">
        <v>123</v>
      </c>
      <c r="E35" s="91"/>
      <c r="F35" s="100">
        <f>F31+F33</f>
        <v>0</v>
      </c>
      <c r="G35" s="100">
        <f>G14-G24</f>
        <v>0</v>
      </c>
    </row>
    <row r="36" spans="3:9" ht="13.5" thickTop="1">
      <c r="C36" s="84"/>
      <c r="D36" s="79"/>
      <c r="E36" s="91"/>
      <c r="F36" s="113"/>
      <c r="G36" s="98"/>
    </row>
    <row r="37" spans="3:9" s="9" customFormat="1">
      <c r="C37" s="85" t="s">
        <v>422</v>
      </c>
      <c r="D37" s="51" t="s">
        <v>125</v>
      </c>
      <c r="E37" s="91"/>
      <c r="F37" s="114"/>
      <c r="G37" s="101"/>
    </row>
    <row r="38" spans="3:9">
      <c r="C38" s="84"/>
      <c r="D38" s="79" t="s">
        <v>217</v>
      </c>
      <c r="E38" s="91"/>
      <c r="F38" s="112">
        <f>Notes!F126</f>
        <v>0</v>
      </c>
      <c r="G38" s="94">
        <f>Notes!I126</f>
        <v>0</v>
      </c>
    </row>
    <row r="39" spans="3:9">
      <c r="C39" s="84"/>
      <c r="D39" s="79" t="s">
        <v>216</v>
      </c>
      <c r="E39" s="91"/>
      <c r="F39" s="94">
        <f>Notes!F74</f>
        <v>0</v>
      </c>
      <c r="G39" s="94">
        <f>Notes!I74</f>
        <v>0</v>
      </c>
    </row>
    <row r="40" spans="3:9">
      <c r="C40" s="84"/>
      <c r="D40" s="79"/>
      <c r="E40" s="91"/>
      <c r="F40" s="113"/>
      <c r="G40" s="98"/>
      <c r="I40" s="192"/>
    </row>
    <row r="41" spans="3:9" s="9" customFormat="1" ht="14.45" customHeight="1" thickBot="1">
      <c r="C41" s="85"/>
      <c r="D41" s="51" t="s">
        <v>29</v>
      </c>
      <c r="E41" s="91"/>
      <c r="F41" s="100">
        <f>SUM(F38:F40)</f>
        <v>0</v>
      </c>
      <c r="G41" s="100">
        <f>SUM(G38:G40)</f>
        <v>0</v>
      </c>
    </row>
    <row r="42" spans="3:9" ht="13.5" thickTop="1">
      <c r="C42" s="84"/>
      <c r="D42" s="79"/>
      <c r="E42" s="91"/>
      <c r="F42" s="113"/>
      <c r="G42" s="98"/>
      <c r="I42" s="192"/>
    </row>
    <row r="43" spans="3:9" ht="13.5" thickBot="1">
      <c r="C43" s="85" t="s">
        <v>423</v>
      </c>
      <c r="D43" s="51" t="s">
        <v>127</v>
      </c>
      <c r="E43" s="91"/>
      <c r="F43" s="100">
        <f>F35-F41</f>
        <v>0</v>
      </c>
      <c r="G43" s="100">
        <f>G35-G41</f>
        <v>0</v>
      </c>
    </row>
    <row r="44" spans="3:9" s="9" customFormat="1" ht="13.5" thickTop="1">
      <c r="C44" s="86"/>
      <c r="D44" s="59"/>
      <c r="E44" s="88"/>
      <c r="F44" s="115"/>
      <c r="G44" s="102"/>
    </row>
    <row r="46" spans="3:9">
      <c r="C46" s="12"/>
      <c r="D46" s="12"/>
      <c r="E46" s="13"/>
    </row>
    <row r="47" spans="3:9">
      <c r="C47" s="393" t="s">
        <v>330</v>
      </c>
      <c r="D47" s="393"/>
      <c r="E47" s="13"/>
    </row>
    <row r="48" spans="3:9">
      <c r="C48" s="53"/>
      <c r="E48" s="54"/>
    </row>
    <row r="49" spans="3:8" ht="15">
      <c r="C49" s="392" t="s">
        <v>340</v>
      </c>
      <c r="D49" s="392"/>
      <c r="F49" s="366" t="s">
        <v>334</v>
      </c>
      <c r="G49" s="365"/>
      <c r="H49" s="365"/>
    </row>
    <row r="50" spans="3:8" ht="15">
      <c r="C50" s="394" t="s">
        <v>331</v>
      </c>
      <c r="D50" s="365"/>
    </row>
    <row r="51" spans="3:8">
      <c r="C51" s="73"/>
    </row>
    <row r="52" spans="3:8">
      <c r="C52" s="73"/>
      <c r="E52" s="74"/>
    </row>
    <row r="53" spans="3:8" ht="15">
      <c r="C53" s="395" t="s">
        <v>332</v>
      </c>
      <c r="D53" s="365"/>
      <c r="F53" s="104"/>
      <c r="G53" s="104"/>
    </row>
    <row r="54" spans="3:8" ht="15">
      <c r="C54" s="392" t="s">
        <v>333</v>
      </c>
      <c r="D54" s="365"/>
      <c r="F54" s="105" t="s">
        <v>335</v>
      </c>
      <c r="G54" s="105" t="s">
        <v>335</v>
      </c>
    </row>
    <row r="55" spans="3:8">
      <c r="C55" s="391" t="s">
        <v>338</v>
      </c>
      <c r="D55" s="391"/>
      <c r="G55" s="106"/>
    </row>
    <row r="56" spans="3:8">
      <c r="C56" s="72"/>
      <c r="F56" s="116"/>
    </row>
    <row r="57" spans="3:8" ht="15">
      <c r="C57" s="392" t="s">
        <v>336</v>
      </c>
      <c r="D57" s="365"/>
      <c r="F57" s="105" t="s">
        <v>337</v>
      </c>
    </row>
    <row r="58" spans="3:8" ht="15">
      <c r="C58" s="392" t="s">
        <v>339</v>
      </c>
      <c r="D58" s="365"/>
      <c r="F58" s="117" t="s">
        <v>339</v>
      </c>
    </row>
    <row r="59" spans="3:8">
      <c r="D59" s="38"/>
      <c r="E59" s="56"/>
    </row>
  </sheetData>
  <mergeCells count="16">
    <mergeCell ref="C55:D55"/>
    <mergeCell ref="C57:D57"/>
    <mergeCell ref="C58:D58"/>
    <mergeCell ref="F49:H49"/>
    <mergeCell ref="C47:D47"/>
    <mergeCell ref="C49:D49"/>
    <mergeCell ref="C50:D50"/>
    <mergeCell ref="C53:D53"/>
    <mergeCell ref="C54:D54"/>
    <mergeCell ref="D4:G4"/>
    <mergeCell ref="F8:F9"/>
    <mergeCell ref="C8:D9"/>
    <mergeCell ref="E8:E9"/>
    <mergeCell ref="C5:G5"/>
    <mergeCell ref="C6:G6"/>
    <mergeCell ref="G8:G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4:G53"/>
  <sheetViews>
    <sheetView workbookViewId="0">
      <selection activeCell="E30" sqref="E30"/>
    </sheetView>
  </sheetViews>
  <sheetFormatPr defaultRowHeight="12.75"/>
  <cols>
    <col min="1" max="2" width="3.7109375" style="293" customWidth="1"/>
    <col min="3" max="3" width="2.5703125" style="293" customWidth="1"/>
    <col min="4" max="4" width="49.5703125" style="293" customWidth="1"/>
    <col min="5" max="6" width="20.5703125" style="312" customWidth="1"/>
    <col min="7" max="8" width="9.140625" style="293"/>
    <col min="9" max="9" width="9.5703125" style="293" bestFit="1" customWidth="1"/>
    <col min="10" max="16384" width="9.140625" style="293"/>
  </cols>
  <sheetData>
    <row r="4" spans="3:7">
      <c r="C4" s="367">
        <f>Computation!F3</f>
        <v>0</v>
      </c>
      <c r="D4" s="367"/>
      <c r="E4" s="367"/>
      <c r="F4" s="367"/>
      <c r="G4" s="367"/>
    </row>
    <row r="8" spans="3:7">
      <c r="C8" s="396" t="s">
        <v>1</v>
      </c>
      <c r="D8" s="397"/>
      <c r="E8" s="400" t="s">
        <v>110</v>
      </c>
      <c r="F8" s="400" t="s">
        <v>111</v>
      </c>
      <c r="G8" s="402"/>
    </row>
    <row r="9" spans="3:7">
      <c r="C9" s="398"/>
      <c r="D9" s="399"/>
      <c r="E9" s="401"/>
      <c r="F9" s="401"/>
      <c r="G9" s="403"/>
    </row>
    <row r="10" spans="3:7">
      <c r="C10" s="294" t="s">
        <v>197</v>
      </c>
      <c r="D10" s="295" t="s">
        <v>455</v>
      </c>
      <c r="E10" s="296"/>
      <c r="F10" s="296"/>
      <c r="G10" s="298"/>
    </row>
    <row r="11" spans="3:7">
      <c r="C11" s="299"/>
      <c r="D11" s="297" t="s">
        <v>456</v>
      </c>
      <c r="E11" s="296"/>
      <c r="F11" s="296"/>
      <c r="G11" s="298"/>
    </row>
    <row r="12" spans="3:7">
      <c r="C12" s="299"/>
      <c r="D12" s="300" t="s">
        <v>457</v>
      </c>
      <c r="E12" s="296"/>
      <c r="F12" s="296"/>
      <c r="G12" s="298"/>
    </row>
    <row r="13" spans="3:7">
      <c r="C13" s="299"/>
      <c r="D13" s="297" t="s">
        <v>458</v>
      </c>
      <c r="E13" s="296"/>
      <c r="F13" s="296"/>
      <c r="G13" s="298"/>
    </row>
    <row r="14" spans="3:7">
      <c r="C14" s="299"/>
      <c r="D14" s="297" t="s">
        <v>459</v>
      </c>
      <c r="E14" s="296"/>
      <c r="F14" s="296"/>
      <c r="G14" s="298"/>
    </row>
    <row r="15" spans="3:7">
      <c r="C15" s="299"/>
      <c r="D15" s="297" t="s">
        <v>460</v>
      </c>
      <c r="E15" s="296"/>
      <c r="F15" s="296">
        <f>Grouping!G84+Grouping!G85</f>
        <v>0</v>
      </c>
      <c r="G15" s="298"/>
    </row>
    <row r="16" spans="3:7">
      <c r="C16" s="299"/>
      <c r="D16" s="297" t="s">
        <v>461</v>
      </c>
      <c r="E16" s="296"/>
      <c r="F16" s="296">
        <f>Notes!G297</f>
        <v>0</v>
      </c>
      <c r="G16" s="298"/>
    </row>
    <row r="17" spans="3:7" s="304" customFormat="1">
      <c r="C17" s="294"/>
      <c r="D17" s="301" t="s">
        <v>462</v>
      </c>
      <c r="E17" s="302">
        <f>SUM(E11:E16)</f>
        <v>0</v>
      </c>
      <c r="F17" s="302">
        <f>SUM(F11:F16)</f>
        <v>0</v>
      </c>
      <c r="G17" s="303"/>
    </row>
    <row r="18" spans="3:7">
      <c r="C18" s="299"/>
      <c r="D18" s="297"/>
      <c r="E18" s="296"/>
      <c r="F18" s="296"/>
      <c r="G18" s="298"/>
    </row>
    <row r="19" spans="3:7">
      <c r="C19" s="299"/>
      <c r="D19" s="297" t="s">
        <v>463</v>
      </c>
      <c r="E19" s="296"/>
      <c r="F19" s="296"/>
      <c r="G19" s="298"/>
    </row>
    <row r="20" spans="3:7">
      <c r="C20" s="299"/>
      <c r="D20" s="297" t="s">
        <v>483</v>
      </c>
      <c r="E20" s="296"/>
      <c r="F20" s="296"/>
      <c r="G20" s="298"/>
    </row>
    <row r="21" spans="3:7">
      <c r="C21" s="299"/>
      <c r="D21" s="297" t="s">
        <v>484</v>
      </c>
      <c r="E21" s="296"/>
      <c r="F21" s="296"/>
      <c r="G21" s="298"/>
    </row>
    <row r="22" spans="3:7">
      <c r="C22" s="299"/>
      <c r="D22" s="297" t="s">
        <v>464</v>
      </c>
      <c r="E22" s="296"/>
      <c r="F22" s="296"/>
      <c r="G22" s="298"/>
    </row>
    <row r="23" spans="3:7">
      <c r="C23" s="299"/>
      <c r="D23" s="297"/>
      <c r="E23" s="296"/>
      <c r="F23" s="296"/>
      <c r="G23" s="298"/>
    </row>
    <row r="24" spans="3:7" s="304" customFormat="1">
      <c r="C24" s="294"/>
      <c r="D24" s="301" t="s">
        <v>465</v>
      </c>
      <c r="E24" s="302">
        <f>SUM(E19:E23)</f>
        <v>0</v>
      </c>
      <c r="F24" s="302">
        <f>SUM(F19:F23)</f>
        <v>0</v>
      </c>
      <c r="G24" s="303"/>
    </row>
    <row r="25" spans="3:7">
      <c r="C25" s="299"/>
      <c r="D25" s="297"/>
      <c r="E25" s="296"/>
      <c r="F25" s="296"/>
      <c r="G25" s="298"/>
    </row>
    <row r="26" spans="3:7">
      <c r="C26" s="299"/>
      <c r="D26" s="297" t="s">
        <v>466</v>
      </c>
      <c r="E26" s="296"/>
      <c r="F26" s="296"/>
      <c r="G26" s="298"/>
    </row>
    <row r="27" spans="3:7">
      <c r="C27" s="299"/>
      <c r="D27" s="297"/>
      <c r="E27" s="296"/>
      <c r="F27" s="296"/>
      <c r="G27" s="298"/>
    </row>
    <row r="28" spans="3:7" ht="13.5" thickBot="1">
      <c r="C28" s="299"/>
      <c r="D28" s="305" t="s">
        <v>467</v>
      </c>
      <c r="E28" s="306">
        <f>E24-E26</f>
        <v>0</v>
      </c>
      <c r="F28" s="306">
        <f>F24-F26</f>
        <v>0</v>
      </c>
      <c r="G28" s="298"/>
    </row>
    <row r="29" spans="3:7" ht="13.5" thickTop="1">
      <c r="C29" s="299"/>
      <c r="D29" s="297"/>
      <c r="E29" s="296"/>
      <c r="F29" s="296"/>
      <c r="G29" s="298"/>
    </row>
    <row r="30" spans="3:7" s="304" customFormat="1">
      <c r="C30" s="294" t="s">
        <v>198</v>
      </c>
      <c r="D30" s="295" t="s">
        <v>468</v>
      </c>
      <c r="E30" s="302"/>
      <c r="F30" s="302"/>
      <c r="G30" s="303"/>
    </row>
    <row r="31" spans="3:7" s="304" customFormat="1">
      <c r="C31" s="294"/>
      <c r="D31" s="297" t="s">
        <v>469</v>
      </c>
      <c r="E31" s="296"/>
      <c r="F31" s="302"/>
      <c r="G31" s="303"/>
    </row>
    <row r="32" spans="3:7">
      <c r="C32" s="299"/>
      <c r="D32" s="297" t="s">
        <v>470</v>
      </c>
      <c r="E32" s="313"/>
      <c r="F32" s="296"/>
      <c r="G32" s="307"/>
    </row>
    <row r="33" spans="3:7">
      <c r="C33" s="299"/>
      <c r="D33" s="297" t="s">
        <v>471</v>
      </c>
      <c r="E33" s="296"/>
      <c r="F33" s="296"/>
      <c r="G33" s="298"/>
    </row>
    <row r="34" spans="3:7">
      <c r="C34" s="299"/>
      <c r="D34" s="297" t="s">
        <v>472</v>
      </c>
      <c r="E34" s="296"/>
      <c r="F34" s="296"/>
      <c r="G34" s="298"/>
    </row>
    <row r="35" spans="3:7">
      <c r="C35" s="299"/>
      <c r="D35" s="297" t="s">
        <v>473</v>
      </c>
      <c r="E35" s="296"/>
      <c r="F35" s="308"/>
      <c r="G35" s="298"/>
    </row>
    <row r="36" spans="3:7">
      <c r="C36" s="299"/>
      <c r="D36" s="297"/>
      <c r="E36" s="296"/>
      <c r="F36" s="308"/>
      <c r="G36" s="298"/>
    </row>
    <row r="37" spans="3:7" s="304" customFormat="1" ht="13.5" thickBot="1">
      <c r="C37" s="294"/>
      <c r="D37" s="305" t="s">
        <v>474</v>
      </c>
      <c r="E37" s="306">
        <f>E31+E32+E33+E34+E35</f>
        <v>0</v>
      </c>
      <c r="F37" s="306">
        <f>F31+F32+F33+F34+F35</f>
        <v>0</v>
      </c>
      <c r="G37" s="303"/>
    </row>
    <row r="38" spans="3:7" ht="13.5" thickTop="1">
      <c r="C38" s="299"/>
      <c r="D38" s="297"/>
      <c r="E38" s="296"/>
      <c r="F38" s="296"/>
      <c r="G38" s="298"/>
    </row>
    <row r="39" spans="3:7">
      <c r="C39" s="299" t="s">
        <v>200</v>
      </c>
      <c r="D39" s="295" t="s">
        <v>475</v>
      </c>
      <c r="E39" s="296"/>
      <c r="F39" s="296"/>
      <c r="G39" s="298"/>
    </row>
    <row r="40" spans="3:7">
      <c r="C40" s="299"/>
      <c r="D40" s="297" t="s">
        <v>459</v>
      </c>
      <c r="E40" s="296"/>
      <c r="F40" s="296"/>
      <c r="G40" s="298"/>
    </row>
    <row r="41" spans="3:7">
      <c r="C41" s="299"/>
      <c r="D41" s="297" t="s">
        <v>476</v>
      </c>
      <c r="E41" s="296"/>
      <c r="F41" s="296"/>
      <c r="G41" s="298"/>
    </row>
    <row r="42" spans="3:7">
      <c r="C42" s="299"/>
      <c r="D42" s="297" t="s">
        <v>477</v>
      </c>
      <c r="E42" s="296"/>
      <c r="F42" s="296"/>
      <c r="G42" s="298"/>
    </row>
    <row r="43" spans="3:7">
      <c r="C43" s="299"/>
      <c r="D43" s="297" t="s">
        <v>478</v>
      </c>
      <c r="E43" s="296"/>
      <c r="F43" s="296"/>
      <c r="G43" s="298"/>
    </row>
    <row r="44" spans="3:7">
      <c r="C44" s="299"/>
      <c r="D44" s="297"/>
      <c r="E44" s="296"/>
      <c r="F44" s="296"/>
      <c r="G44" s="298"/>
    </row>
    <row r="45" spans="3:7" s="304" customFormat="1" ht="13.5" thickBot="1">
      <c r="C45" s="294"/>
      <c r="D45" s="305" t="s">
        <v>479</v>
      </c>
      <c r="E45" s="306">
        <f>E40+E41+E42+E43</f>
        <v>0</v>
      </c>
      <c r="F45" s="306">
        <f>F40+F41+F42+F43</f>
        <v>0</v>
      </c>
      <c r="G45" s="303"/>
    </row>
    <row r="46" spans="3:7" ht="13.5" thickTop="1">
      <c r="C46" s="299"/>
      <c r="D46" s="297"/>
      <c r="E46" s="296"/>
      <c r="F46" s="296"/>
      <c r="G46" s="298"/>
    </row>
    <row r="47" spans="3:7">
      <c r="C47" s="299"/>
      <c r="D47" s="301" t="s">
        <v>480</v>
      </c>
      <c r="E47" s="302"/>
      <c r="F47" s="302"/>
      <c r="G47" s="303"/>
    </row>
    <row r="48" spans="3:7">
      <c r="C48" s="299"/>
      <c r="D48" s="301" t="s">
        <v>481</v>
      </c>
      <c r="E48" s="302"/>
      <c r="F48" s="302"/>
      <c r="G48" s="303"/>
    </row>
    <row r="49" spans="3:7">
      <c r="C49" s="299"/>
      <c r="D49" s="301"/>
      <c r="E49" s="302"/>
      <c r="F49" s="302"/>
      <c r="G49" s="303"/>
    </row>
    <row r="50" spans="3:7" ht="13.5" thickBot="1">
      <c r="C50" s="299"/>
      <c r="D50" s="301" t="s">
        <v>29</v>
      </c>
      <c r="E50" s="306">
        <f>SUM(E47:E49)</f>
        <v>0</v>
      </c>
      <c r="F50" s="306">
        <f>SUM(F47:F49)</f>
        <v>0</v>
      </c>
      <c r="G50" s="303"/>
    </row>
    <row r="51" spans="3:7" ht="13.5" thickTop="1">
      <c r="C51" s="299"/>
      <c r="D51" s="301"/>
      <c r="E51" s="302"/>
      <c r="F51" s="302"/>
      <c r="G51" s="303"/>
    </row>
    <row r="52" spans="3:7" ht="13.5" thickBot="1">
      <c r="C52" s="309"/>
      <c r="D52" s="310" t="s">
        <v>482</v>
      </c>
      <c r="E52" s="306"/>
      <c r="F52" s="306"/>
      <c r="G52" s="311"/>
    </row>
    <row r="53" spans="3:7" ht="13.5" thickTop="1"/>
  </sheetData>
  <mergeCells count="5">
    <mergeCell ref="C4:G4"/>
    <mergeCell ref="C8:D9"/>
    <mergeCell ref="E8:E9"/>
    <mergeCell ref="F8:F9"/>
    <mergeCell ref="G8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C1:O331"/>
  <sheetViews>
    <sheetView tabSelected="1" topLeftCell="A4" workbookViewId="0">
      <selection activeCell="D15" sqref="D15"/>
    </sheetView>
  </sheetViews>
  <sheetFormatPr defaultColWidth="9.140625" defaultRowHeight="12.75"/>
  <cols>
    <col min="1" max="2" width="3.28515625" style="7" customWidth="1"/>
    <col min="3" max="3" width="6.7109375" style="39" bestFit="1" customWidth="1"/>
    <col min="4" max="4" width="55" style="7" customWidth="1"/>
    <col min="5" max="5" width="1.42578125" style="7" bestFit="1" customWidth="1"/>
    <col min="6" max="6" width="20.42578125" style="345" bestFit="1" customWidth="1"/>
    <col min="7" max="7" width="17.28515625" style="103" bestFit="1" customWidth="1"/>
    <col min="8" max="8" width="1.5703125" style="37" customWidth="1"/>
    <col min="9" max="9" width="20.42578125" style="345" bestFit="1" customWidth="1"/>
    <col min="10" max="10" width="17.7109375" style="103" bestFit="1" customWidth="1"/>
    <col min="11" max="11" width="15.5703125" style="7" bestFit="1" customWidth="1"/>
    <col min="12" max="16384" width="9.140625" style="7"/>
  </cols>
  <sheetData>
    <row r="1" spans="3:15">
      <c r="K1" s="103"/>
    </row>
    <row r="2" spans="3:15">
      <c r="K2" s="103"/>
    </row>
    <row r="3" spans="3:15">
      <c r="J3" s="142"/>
      <c r="K3" s="57"/>
      <c r="L3" s="57"/>
      <c r="M3" s="57"/>
      <c r="N3" s="57"/>
      <c r="O3" s="57"/>
    </row>
    <row r="4" spans="3:15">
      <c r="D4" s="404" t="s">
        <v>0</v>
      </c>
      <c r="E4" s="404"/>
      <c r="F4" s="404"/>
      <c r="G4" s="404"/>
      <c r="H4" s="404"/>
      <c r="I4" s="404"/>
      <c r="J4" s="142"/>
      <c r="K4" s="57"/>
      <c r="L4" s="57"/>
      <c r="M4" s="57"/>
      <c r="N4" s="57"/>
      <c r="O4" s="57"/>
    </row>
    <row r="7" spans="3:15">
      <c r="D7" s="58" t="s">
        <v>17</v>
      </c>
    </row>
    <row r="8" spans="3:15">
      <c r="C8" s="47" t="s">
        <v>185</v>
      </c>
      <c r="D8" s="405" t="s">
        <v>1</v>
      </c>
      <c r="E8" s="41"/>
      <c r="F8" s="409" t="s">
        <v>2</v>
      </c>
      <c r="G8" s="409"/>
      <c r="H8" s="43"/>
      <c r="I8" s="409" t="s">
        <v>5</v>
      </c>
      <c r="J8" s="409"/>
    </row>
    <row r="9" spans="3:15">
      <c r="D9" s="406"/>
      <c r="E9" s="59"/>
      <c r="F9" s="346" t="s">
        <v>3</v>
      </c>
      <c r="G9" s="132" t="s">
        <v>4</v>
      </c>
      <c r="H9" s="60"/>
      <c r="I9" s="346" t="s">
        <v>3</v>
      </c>
      <c r="J9" s="132" t="s">
        <v>4</v>
      </c>
    </row>
    <row r="10" spans="3:15">
      <c r="D10" s="50"/>
      <c r="E10" s="50"/>
      <c r="F10" s="347"/>
      <c r="G10" s="133"/>
      <c r="H10" s="61"/>
      <c r="I10" s="347"/>
      <c r="J10" s="133"/>
    </row>
    <row r="11" spans="3:15">
      <c r="C11" s="47" t="s">
        <v>10</v>
      </c>
      <c r="D11" s="9" t="s">
        <v>6</v>
      </c>
    </row>
    <row r="12" spans="3:15">
      <c r="D12" s="7" t="s">
        <v>7</v>
      </c>
    </row>
    <row r="13" spans="3:15">
      <c r="D13" s="7" t="s">
        <v>8</v>
      </c>
      <c r="F13" s="345">
        <v>0</v>
      </c>
      <c r="G13" s="103">
        <f>F13*10</f>
        <v>0</v>
      </c>
      <c r="I13" s="345">
        <v>0</v>
      </c>
      <c r="J13" s="103">
        <f>I13*10</f>
        <v>0</v>
      </c>
    </row>
    <row r="15" spans="3:15" s="9" customFormat="1">
      <c r="C15" s="47" t="s">
        <v>11</v>
      </c>
      <c r="D15" s="9" t="s">
        <v>9</v>
      </c>
      <c r="F15" s="348"/>
      <c r="G15" s="134"/>
      <c r="H15" s="40"/>
      <c r="I15" s="348"/>
      <c r="J15" s="134"/>
    </row>
    <row r="16" spans="3:15">
      <c r="D16" s="7" t="s">
        <v>8</v>
      </c>
      <c r="F16" s="345">
        <v>0</v>
      </c>
      <c r="G16" s="103">
        <f>F16*10</f>
        <v>0</v>
      </c>
      <c r="I16" s="345">
        <v>0</v>
      </c>
      <c r="J16" s="103">
        <f>I16*10</f>
        <v>0</v>
      </c>
    </row>
    <row r="18" spans="3:10" s="9" customFormat="1">
      <c r="C18" s="62" t="s">
        <v>12</v>
      </c>
      <c r="D18" s="9" t="s">
        <v>13</v>
      </c>
      <c r="F18" s="345">
        <v>0</v>
      </c>
      <c r="G18" s="103">
        <f>F18*10</f>
        <v>0</v>
      </c>
      <c r="H18" s="37"/>
      <c r="I18" s="345">
        <v>0</v>
      </c>
      <c r="J18" s="103">
        <f>I18*10</f>
        <v>0</v>
      </c>
    </row>
    <row r="19" spans="3:10">
      <c r="D19" s="7" t="s">
        <v>8</v>
      </c>
    </row>
    <row r="21" spans="3:10" s="9" customFormat="1" ht="13.5" thickBot="1">
      <c r="C21" s="47"/>
      <c r="D21" s="9" t="s">
        <v>29</v>
      </c>
      <c r="F21" s="349">
        <f>SUM(F18:F20)</f>
        <v>0</v>
      </c>
      <c r="G21" s="135">
        <f>SUM(G18:G20)</f>
        <v>0</v>
      </c>
      <c r="H21" s="40"/>
      <c r="I21" s="349">
        <f>SUM(I18:I20)</f>
        <v>0</v>
      </c>
      <c r="J21" s="135">
        <f>SUM(J18:J20)</f>
        <v>0</v>
      </c>
    </row>
    <row r="22" spans="3:10" ht="13.5" thickTop="1"/>
    <row r="23" spans="3:10" s="9" customFormat="1">
      <c r="C23" s="47"/>
      <c r="D23" s="9" t="s">
        <v>209</v>
      </c>
      <c r="F23" s="345">
        <v>0</v>
      </c>
      <c r="G23" s="103">
        <f>F23*10</f>
        <v>0</v>
      </c>
      <c r="H23" s="40"/>
      <c r="I23" s="345">
        <v>0</v>
      </c>
      <c r="J23" s="103">
        <f>I23*10</f>
        <v>0</v>
      </c>
    </row>
    <row r="24" spans="3:10" s="9" customFormat="1">
      <c r="C24" s="47"/>
      <c r="F24" s="348"/>
      <c r="G24" s="134"/>
      <c r="H24" s="40"/>
      <c r="I24" s="348"/>
      <c r="J24" s="134"/>
    </row>
    <row r="25" spans="3:10">
      <c r="D25" s="9" t="s">
        <v>29</v>
      </c>
    </row>
    <row r="26" spans="3:10">
      <c r="D26" s="9"/>
    </row>
    <row r="27" spans="3:10">
      <c r="D27" s="9"/>
    </row>
    <row r="28" spans="3:10" s="9" customFormat="1">
      <c r="C28" s="47" t="s">
        <v>347</v>
      </c>
      <c r="D28" s="9" t="s">
        <v>342</v>
      </c>
      <c r="F28" s="348"/>
      <c r="G28" s="144"/>
      <c r="H28" s="144"/>
      <c r="I28" s="348"/>
      <c r="J28" s="134"/>
    </row>
    <row r="29" spans="3:10">
      <c r="D29" s="58" t="s">
        <v>17</v>
      </c>
      <c r="G29" s="145"/>
      <c r="H29" s="145"/>
    </row>
    <row r="30" spans="3:10">
      <c r="D30" s="405" t="s">
        <v>1</v>
      </c>
      <c r="E30" s="41"/>
      <c r="F30" s="409" t="s">
        <v>2</v>
      </c>
      <c r="G30" s="409"/>
      <c r="H30" s="146"/>
      <c r="I30" s="409" t="s">
        <v>5</v>
      </c>
      <c r="J30" s="409"/>
    </row>
    <row r="31" spans="3:10">
      <c r="D31" s="406"/>
      <c r="E31" s="59"/>
      <c r="F31" s="346" t="s">
        <v>3</v>
      </c>
      <c r="G31" s="147" t="s">
        <v>4</v>
      </c>
      <c r="H31" s="147"/>
      <c r="I31" s="346" t="s">
        <v>3</v>
      </c>
      <c r="J31" s="132" t="s">
        <v>4</v>
      </c>
    </row>
    <row r="32" spans="3:10" s="38" customFormat="1">
      <c r="C32" s="339"/>
      <c r="D32" s="38" t="s">
        <v>343</v>
      </c>
      <c r="F32" s="350">
        <f>I35</f>
        <v>0</v>
      </c>
      <c r="G32" s="340">
        <f>F32*10</f>
        <v>0</v>
      </c>
      <c r="H32" s="340"/>
      <c r="I32" s="350">
        <v>0</v>
      </c>
      <c r="J32" s="128">
        <f>I32*10</f>
        <v>0</v>
      </c>
    </row>
    <row r="33" spans="3:10" s="38" customFormat="1">
      <c r="C33" s="339"/>
      <c r="D33" s="38" t="s">
        <v>344</v>
      </c>
      <c r="F33" s="350">
        <v>0</v>
      </c>
      <c r="G33" s="340">
        <f>F33*10</f>
        <v>0</v>
      </c>
      <c r="H33" s="340"/>
      <c r="I33" s="350">
        <v>0</v>
      </c>
      <c r="J33" s="340">
        <f>I33*10</f>
        <v>0</v>
      </c>
    </row>
    <row r="34" spans="3:10" s="38" customFormat="1">
      <c r="C34" s="339"/>
      <c r="D34" s="38" t="s">
        <v>345</v>
      </c>
      <c r="F34" s="350">
        <v>0</v>
      </c>
      <c r="G34" s="340">
        <v>0</v>
      </c>
      <c r="H34" s="340"/>
      <c r="I34" s="350">
        <v>0</v>
      </c>
      <c r="J34" s="128">
        <v>0</v>
      </c>
    </row>
    <row r="35" spans="3:10" s="342" customFormat="1">
      <c r="C35" s="341"/>
      <c r="D35" s="342" t="s">
        <v>346</v>
      </c>
      <c r="F35" s="351">
        <f>F32+F33-F34</f>
        <v>0</v>
      </c>
      <c r="G35" s="343">
        <f>G32+G33-G34</f>
        <v>0</v>
      </c>
      <c r="H35" s="343"/>
      <c r="I35" s="351">
        <f>I32+I33-I34</f>
        <v>0</v>
      </c>
      <c r="J35" s="344">
        <f>J32+J33-J34</f>
        <v>0</v>
      </c>
    </row>
    <row r="37" spans="3:10">
      <c r="C37" s="47" t="s">
        <v>348</v>
      </c>
      <c r="D37" s="9" t="s">
        <v>14</v>
      </c>
      <c r="E37" s="9"/>
      <c r="F37" s="348"/>
    </row>
    <row r="39" spans="3:10">
      <c r="D39" s="41" t="s">
        <v>15</v>
      </c>
      <c r="E39" s="41"/>
      <c r="F39" s="409" t="s">
        <v>2</v>
      </c>
      <c r="G39" s="409"/>
      <c r="H39" s="43"/>
      <c r="I39" s="409" t="s">
        <v>5</v>
      </c>
      <c r="J39" s="409"/>
    </row>
    <row r="40" spans="3:10">
      <c r="D40" s="59"/>
      <c r="E40" s="59"/>
      <c r="F40" s="346" t="s">
        <v>3</v>
      </c>
      <c r="G40" s="132" t="s">
        <v>85</v>
      </c>
      <c r="H40" s="60"/>
      <c r="I40" s="346" t="s">
        <v>3</v>
      </c>
      <c r="J40" s="132" t="s">
        <v>85</v>
      </c>
    </row>
    <row r="42" spans="3:10">
      <c r="C42" s="39" t="s">
        <v>183</v>
      </c>
      <c r="F42" s="345">
        <v>0</v>
      </c>
      <c r="G42" s="103" t="e">
        <f>F42/F44%</f>
        <v>#DIV/0!</v>
      </c>
      <c r="I42" s="345">
        <v>0</v>
      </c>
      <c r="J42" s="103">
        <f>I42/500000%</f>
        <v>0</v>
      </c>
    </row>
    <row r="43" spans="3:10">
      <c r="C43" s="39" t="s">
        <v>184</v>
      </c>
      <c r="F43" s="345">
        <v>0</v>
      </c>
      <c r="G43" s="103" t="e">
        <f>F43/F44%</f>
        <v>#DIV/0!</v>
      </c>
      <c r="I43" s="345">
        <v>0</v>
      </c>
      <c r="J43" s="103">
        <f>I43/500000%</f>
        <v>0</v>
      </c>
    </row>
    <row r="44" spans="3:10" s="9" customFormat="1" ht="13.5" thickBot="1">
      <c r="C44" s="47"/>
      <c r="D44" s="9" t="s">
        <v>29</v>
      </c>
      <c r="F44" s="349">
        <f>SUM(F42:F43)</f>
        <v>0</v>
      </c>
      <c r="G44" s="135" t="e">
        <f>SUM(G42:G43)</f>
        <v>#DIV/0!</v>
      </c>
      <c r="H44" s="40"/>
      <c r="I44" s="349">
        <f>SUM(I42:I43)</f>
        <v>0</v>
      </c>
      <c r="J44" s="135">
        <f>SUM(J42:J43)</f>
        <v>0</v>
      </c>
    </row>
    <row r="45" spans="3:10" ht="13.5" thickTop="1"/>
    <row r="46" spans="3:10" s="9" customFormat="1">
      <c r="C46" s="47" t="s">
        <v>186</v>
      </c>
      <c r="D46" s="58" t="s">
        <v>18</v>
      </c>
      <c r="F46" s="348"/>
      <c r="G46" s="134"/>
      <c r="H46" s="40"/>
      <c r="I46" s="348"/>
      <c r="J46" s="136"/>
    </row>
    <row r="47" spans="3:10" s="9" customFormat="1">
      <c r="C47" s="47"/>
      <c r="D47" s="405" t="s">
        <v>1</v>
      </c>
      <c r="E47" s="41"/>
      <c r="F47" s="407" t="s">
        <v>2</v>
      </c>
      <c r="G47" s="138"/>
      <c r="H47" s="43"/>
      <c r="I47" s="407" t="s">
        <v>5</v>
      </c>
      <c r="J47" s="141"/>
    </row>
    <row r="48" spans="3:10">
      <c r="D48" s="406"/>
      <c r="E48" s="44"/>
      <c r="F48" s="408"/>
      <c r="G48" s="139"/>
      <c r="H48" s="46"/>
      <c r="I48" s="408"/>
      <c r="J48" s="141"/>
    </row>
    <row r="49" spans="3:10">
      <c r="J49" s="133"/>
    </row>
    <row r="50" spans="3:10" s="9" customFormat="1">
      <c r="C50" s="47" t="s">
        <v>19</v>
      </c>
      <c r="D50" s="9" t="s">
        <v>20</v>
      </c>
      <c r="F50" s="348"/>
      <c r="G50" s="134"/>
      <c r="H50" s="40"/>
      <c r="I50" s="348"/>
      <c r="J50" s="136"/>
    </row>
    <row r="51" spans="3:10">
      <c r="D51" s="7" t="s">
        <v>21</v>
      </c>
      <c r="F51" s="345">
        <f>I53</f>
        <v>0</v>
      </c>
      <c r="J51" s="133"/>
    </row>
    <row r="52" spans="3:10">
      <c r="D52" s="7" t="s">
        <v>22</v>
      </c>
      <c r="I52" s="345">
        <v>0</v>
      </c>
      <c r="J52" s="133"/>
    </row>
    <row r="53" spans="3:10" s="9" customFormat="1">
      <c r="C53" s="47"/>
      <c r="D53" s="9" t="s">
        <v>23</v>
      </c>
      <c r="F53" s="348">
        <f>F51+F52</f>
        <v>0</v>
      </c>
      <c r="G53" s="134"/>
      <c r="H53" s="40"/>
      <c r="I53" s="348">
        <f>I51+I52</f>
        <v>0</v>
      </c>
      <c r="J53" s="136"/>
    </row>
    <row r="54" spans="3:10">
      <c r="J54" s="133"/>
    </row>
    <row r="55" spans="3:10">
      <c r="C55" s="47" t="s">
        <v>24</v>
      </c>
      <c r="D55" s="9" t="s">
        <v>28</v>
      </c>
      <c r="J55" s="133"/>
    </row>
    <row r="56" spans="3:10">
      <c r="D56" s="7" t="s">
        <v>21</v>
      </c>
      <c r="F56" s="345">
        <f>I58</f>
        <v>0</v>
      </c>
      <c r="I56" s="345">
        <v>0</v>
      </c>
      <c r="J56" s="133"/>
    </row>
    <row r="57" spans="3:10">
      <c r="D57" s="7" t="s">
        <v>22</v>
      </c>
      <c r="I57" s="345">
        <v>0</v>
      </c>
      <c r="J57" s="133"/>
    </row>
    <row r="58" spans="3:10" s="9" customFormat="1">
      <c r="C58" s="47"/>
      <c r="D58" s="9" t="s">
        <v>23</v>
      </c>
      <c r="F58" s="348">
        <f>SUM(F56:F57)</f>
        <v>0</v>
      </c>
      <c r="G58" s="134"/>
      <c r="H58" s="40"/>
      <c r="I58" s="348">
        <f>SUM(I56:I57)</f>
        <v>0</v>
      </c>
      <c r="J58" s="136"/>
    </row>
    <row r="59" spans="3:10">
      <c r="J59" s="133"/>
    </row>
    <row r="60" spans="3:10" s="9" customFormat="1">
      <c r="C60" s="47" t="s">
        <v>27</v>
      </c>
      <c r="D60" s="9" t="s">
        <v>25</v>
      </c>
      <c r="F60" s="348"/>
      <c r="G60" s="134"/>
      <c r="H60" s="40"/>
      <c r="I60" s="348"/>
      <c r="J60" s="136"/>
    </row>
    <row r="61" spans="3:10">
      <c r="D61" s="7" t="s">
        <v>21</v>
      </c>
      <c r="F61" s="345">
        <f>I65</f>
        <v>0</v>
      </c>
      <c r="I61" s="345">
        <v>0</v>
      </c>
      <c r="J61" s="133"/>
    </row>
    <row r="62" spans="3:10">
      <c r="D62" s="7" t="s">
        <v>22</v>
      </c>
      <c r="F62" s="345">
        <f>'Profit And Loss'!F43</f>
        <v>0</v>
      </c>
      <c r="I62" s="345">
        <f>'Profit And Loss'!G43</f>
        <v>0</v>
      </c>
      <c r="J62" s="133"/>
    </row>
    <row r="63" spans="3:10">
      <c r="D63" s="7" t="s">
        <v>218</v>
      </c>
      <c r="I63" s="345">
        <v>0</v>
      </c>
      <c r="J63" s="133"/>
    </row>
    <row r="64" spans="3:10">
      <c r="D64" s="7" t="s">
        <v>219</v>
      </c>
      <c r="I64" s="345">
        <v>0</v>
      </c>
      <c r="J64" s="133"/>
    </row>
    <row r="65" spans="3:10" s="9" customFormat="1">
      <c r="C65" s="47"/>
      <c r="D65" s="9" t="s">
        <v>23</v>
      </c>
      <c r="F65" s="348">
        <f>F61+F62-F63-F64</f>
        <v>0</v>
      </c>
      <c r="G65" s="134"/>
      <c r="H65" s="40"/>
      <c r="I65" s="348">
        <f>I61+I62-I63-I64</f>
        <v>0</v>
      </c>
      <c r="J65" s="136"/>
    </row>
    <row r="66" spans="3:10" s="9" customFormat="1">
      <c r="C66" s="47"/>
      <c r="F66" s="348"/>
      <c r="G66" s="134"/>
      <c r="H66" s="40"/>
      <c r="I66" s="348"/>
      <c r="J66" s="136"/>
    </row>
    <row r="67" spans="3:10" s="9" customFormat="1" ht="13.5" thickBot="1">
      <c r="C67" s="47"/>
      <c r="D67" s="9" t="s">
        <v>29</v>
      </c>
      <c r="F67" s="349">
        <f>F65+F58+F53</f>
        <v>0</v>
      </c>
      <c r="G67" s="134"/>
      <c r="H67" s="40"/>
      <c r="I67" s="349">
        <f>I65+I58+I53</f>
        <v>0</v>
      </c>
      <c r="J67" s="136"/>
    </row>
    <row r="68" spans="3:10" ht="13.5" thickTop="1">
      <c r="J68" s="133"/>
    </row>
    <row r="69" spans="3:10">
      <c r="J69" s="133"/>
    </row>
    <row r="70" spans="3:10">
      <c r="C70" s="47" t="s">
        <v>392</v>
      </c>
      <c r="D70" s="191" t="s">
        <v>393</v>
      </c>
      <c r="E70" s="9"/>
      <c r="F70" s="348"/>
      <c r="G70" s="134"/>
      <c r="H70" s="40"/>
      <c r="I70" s="348"/>
      <c r="J70" s="133"/>
    </row>
    <row r="71" spans="3:10">
      <c r="D71" s="405" t="s">
        <v>1</v>
      </c>
      <c r="E71" s="41"/>
      <c r="F71" s="407" t="s">
        <v>2</v>
      </c>
      <c r="G71" s="138"/>
      <c r="H71" s="43"/>
      <c r="I71" s="407" t="s">
        <v>5</v>
      </c>
      <c r="J71" s="133"/>
    </row>
    <row r="72" spans="3:10">
      <c r="D72" s="406"/>
      <c r="E72" s="44"/>
      <c r="F72" s="408"/>
      <c r="G72" s="139"/>
      <c r="H72" s="46"/>
      <c r="I72" s="408"/>
      <c r="J72" s="133"/>
    </row>
    <row r="73" spans="3:10">
      <c r="D73" s="7" t="s">
        <v>396</v>
      </c>
      <c r="F73" s="345">
        <f>I76</f>
        <v>0</v>
      </c>
      <c r="I73" s="345">
        <v>0</v>
      </c>
      <c r="J73" s="133"/>
    </row>
    <row r="74" spans="3:10">
      <c r="D74" s="7" t="s">
        <v>397</v>
      </c>
      <c r="F74" s="345">
        <v>0</v>
      </c>
      <c r="I74" s="357">
        <v>0</v>
      </c>
      <c r="J74" s="133"/>
    </row>
    <row r="75" spans="3:10">
      <c r="I75" s="358"/>
      <c r="J75" s="133"/>
    </row>
    <row r="76" spans="3:10" s="9" customFormat="1">
      <c r="C76" s="47"/>
      <c r="D76" s="9" t="s">
        <v>23</v>
      </c>
      <c r="F76" s="348">
        <f>SUM(F73:F75)</f>
        <v>0</v>
      </c>
      <c r="G76" s="134"/>
      <c r="H76" s="40"/>
      <c r="I76" s="348">
        <f>I73+I74</f>
        <v>0</v>
      </c>
      <c r="J76" s="136"/>
    </row>
    <row r="77" spans="3:10">
      <c r="J77" s="133"/>
    </row>
    <row r="78" spans="3:10" s="9" customFormat="1">
      <c r="C78" s="47" t="s">
        <v>187</v>
      </c>
      <c r="D78" s="58" t="s">
        <v>26</v>
      </c>
      <c r="F78" s="348"/>
      <c r="G78" s="134"/>
      <c r="H78" s="40"/>
      <c r="I78" s="348"/>
      <c r="J78" s="136"/>
    </row>
    <row r="79" spans="3:10">
      <c r="D79" s="405" t="s">
        <v>1</v>
      </c>
      <c r="E79" s="41"/>
      <c r="F79" s="407" t="s">
        <v>2</v>
      </c>
      <c r="G79" s="138"/>
      <c r="H79" s="43"/>
      <c r="I79" s="407" t="s">
        <v>5</v>
      </c>
      <c r="J79" s="141"/>
    </row>
    <row r="80" spans="3:10">
      <c r="D80" s="406"/>
      <c r="E80" s="44"/>
      <c r="F80" s="408"/>
      <c r="G80" s="139"/>
      <c r="H80" s="46"/>
      <c r="I80" s="408"/>
      <c r="J80" s="141"/>
    </row>
    <row r="81" spans="3:10">
      <c r="J81" s="133"/>
    </row>
    <row r="82" spans="3:10">
      <c r="C82" s="39" t="s">
        <v>19</v>
      </c>
      <c r="D82" s="7" t="s">
        <v>32</v>
      </c>
      <c r="F82" s="352">
        <f>Grouping!F17</f>
        <v>0</v>
      </c>
      <c r="I82" s="345">
        <f>Grouping!I17</f>
        <v>0</v>
      </c>
      <c r="J82" s="133"/>
    </row>
    <row r="83" spans="3:10">
      <c r="C83" s="39" t="s">
        <v>24</v>
      </c>
      <c r="D83" s="7" t="s">
        <v>33</v>
      </c>
      <c r="F83" s="352">
        <f>Grouping!F38</f>
        <v>0</v>
      </c>
      <c r="I83" s="345">
        <f>Grouping!I38</f>
        <v>0</v>
      </c>
      <c r="J83" s="133"/>
    </row>
    <row r="84" spans="3:10" s="9" customFormat="1" ht="13.5" thickBot="1">
      <c r="C84" s="47"/>
      <c r="D84" s="9" t="s">
        <v>29</v>
      </c>
      <c r="F84" s="349">
        <f>SUM(F82:F83)</f>
        <v>0</v>
      </c>
      <c r="G84" s="134"/>
      <c r="H84" s="40"/>
      <c r="I84" s="349">
        <f>SUM(I82:I83)</f>
        <v>0</v>
      </c>
      <c r="J84" s="136"/>
    </row>
    <row r="85" spans="3:10" ht="13.5" thickTop="1">
      <c r="J85" s="133"/>
    </row>
    <row r="86" spans="3:10">
      <c r="J86" s="133"/>
    </row>
    <row r="87" spans="3:10">
      <c r="C87" s="47" t="s">
        <v>188</v>
      </c>
      <c r="D87" s="58" t="s">
        <v>35</v>
      </c>
      <c r="J87" s="133"/>
    </row>
    <row r="88" spans="3:10">
      <c r="D88" s="405" t="s">
        <v>1</v>
      </c>
      <c r="E88" s="41"/>
      <c r="F88" s="407" t="s">
        <v>2</v>
      </c>
      <c r="G88" s="138"/>
      <c r="H88" s="43"/>
      <c r="I88" s="407" t="s">
        <v>5</v>
      </c>
      <c r="J88" s="141"/>
    </row>
    <row r="89" spans="3:10">
      <c r="D89" s="406"/>
      <c r="E89" s="44"/>
      <c r="F89" s="408"/>
      <c r="G89" s="139"/>
      <c r="H89" s="46"/>
      <c r="I89" s="408"/>
      <c r="J89" s="141"/>
    </row>
    <row r="90" spans="3:10">
      <c r="C90" s="39" t="s">
        <v>19</v>
      </c>
      <c r="D90" s="7" t="s">
        <v>36</v>
      </c>
      <c r="F90" s="345">
        <v>0</v>
      </c>
      <c r="I90" s="345">
        <v>0</v>
      </c>
      <c r="J90" s="133"/>
    </row>
    <row r="91" spans="3:10">
      <c r="C91" s="39" t="s">
        <v>83</v>
      </c>
      <c r="D91" s="7" t="s">
        <v>84</v>
      </c>
      <c r="F91" s="345">
        <v>0</v>
      </c>
      <c r="I91" s="345">
        <v>0</v>
      </c>
      <c r="J91" s="133"/>
    </row>
    <row r="92" spans="3:10" s="9" customFormat="1" ht="13.5" thickBot="1">
      <c r="C92" s="47"/>
      <c r="D92" s="9" t="s">
        <v>29</v>
      </c>
      <c r="F92" s="349">
        <f>SUM(F90:F91)</f>
        <v>0</v>
      </c>
      <c r="G92" s="134"/>
      <c r="H92" s="40"/>
      <c r="I92" s="349">
        <f>SUM(I90:I91)</f>
        <v>0</v>
      </c>
      <c r="J92" s="136"/>
    </row>
    <row r="93" spans="3:10" ht="13.5" thickTop="1">
      <c r="J93" s="133"/>
    </row>
    <row r="94" spans="3:10">
      <c r="J94" s="133"/>
    </row>
    <row r="95" spans="3:10">
      <c r="C95" s="47" t="s">
        <v>189</v>
      </c>
      <c r="D95" s="58" t="s">
        <v>37</v>
      </c>
      <c r="J95" s="133"/>
    </row>
    <row r="96" spans="3:10">
      <c r="D96" s="405" t="s">
        <v>1</v>
      </c>
      <c r="E96" s="41"/>
      <c r="F96" s="407" t="s">
        <v>2</v>
      </c>
      <c r="G96" s="138"/>
      <c r="H96" s="43"/>
      <c r="I96" s="407" t="s">
        <v>5</v>
      </c>
      <c r="J96" s="141"/>
    </row>
    <row r="97" spans="3:10">
      <c r="D97" s="406"/>
      <c r="E97" s="44"/>
      <c r="F97" s="408"/>
      <c r="G97" s="139"/>
      <c r="H97" s="46"/>
      <c r="I97" s="408"/>
      <c r="J97" s="141"/>
    </row>
    <row r="98" spans="3:10">
      <c r="C98" s="39" t="s">
        <v>19</v>
      </c>
      <c r="F98" s="345">
        <v>0</v>
      </c>
      <c r="I98" s="345">
        <v>0</v>
      </c>
      <c r="J98" s="133"/>
    </row>
    <row r="99" spans="3:10">
      <c r="C99" s="39" t="s">
        <v>24</v>
      </c>
      <c r="F99" s="345">
        <v>0</v>
      </c>
      <c r="I99" s="345">
        <v>0</v>
      </c>
      <c r="J99" s="133"/>
    </row>
    <row r="100" spans="3:10">
      <c r="C100" s="39" t="s">
        <v>27</v>
      </c>
      <c r="F100" s="345">
        <v>0</v>
      </c>
      <c r="I100" s="345">
        <v>0</v>
      </c>
      <c r="J100" s="133"/>
    </row>
    <row r="101" spans="3:10">
      <c r="C101" s="39" t="s">
        <v>38</v>
      </c>
      <c r="F101" s="352">
        <v>0</v>
      </c>
      <c r="I101" s="345">
        <v>0</v>
      </c>
      <c r="J101" s="133"/>
    </row>
    <row r="102" spans="3:10">
      <c r="C102" s="39" t="s">
        <v>39</v>
      </c>
      <c r="F102" s="345">
        <v>0</v>
      </c>
      <c r="I102" s="345">
        <v>0</v>
      </c>
      <c r="J102" s="133"/>
    </row>
    <row r="103" spans="3:10">
      <c r="C103" s="39" t="s">
        <v>42</v>
      </c>
      <c r="F103" s="345">
        <v>0</v>
      </c>
      <c r="I103" s="345">
        <v>0</v>
      </c>
      <c r="J103" s="133"/>
    </row>
    <row r="104" spans="3:10">
      <c r="C104" s="39" t="s">
        <v>43</v>
      </c>
      <c r="F104" s="345">
        <v>0</v>
      </c>
      <c r="I104" s="345">
        <v>0</v>
      </c>
      <c r="J104" s="133"/>
    </row>
    <row r="105" spans="3:10" s="9" customFormat="1" ht="13.5" thickBot="1">
      <c r="C105" s="47"/>
      <c r="D105" s="9" t="s">
        <v>29</v>
      </c>
      <c r="F105" s="349">
        <f>SUM(F98:F104)</f>
        <v>0</v>
      </c>
      <c r="G105" s="134"/>
      <c r="H105" s="40"/>
      <c r="I105" s="349">
        <f>SUM(I98:I104)</f>
        <v>0</v>
      </c>
      <c r="J105" s="136"/>
    </row>
    <row r="106" spans="3:10" ht="13.5" thickTop="1">
      <c r="J106" s="133"/>
    </row>
    <row r="107" spans="3:10">
      <c r="J107" s="133"/>
    </row>
    <row r="108" spans="3:10">
      <c r="C108" s="47" t="s">
        <v>190</v>
      </c>
      <c r="D108" s="58" t="s">
        <v>40</v>
      </c>
      <c r="J108" s="133"/>
    </row>
    <row r="109" spans="3:10">
      <c r="D109" s="405" t="s">
        <v>1</v>
      </c>
      <c r="E109" s="41"/>
      <c r="F109" s="407" t="s">
        <v>2</v>
      </c>
      <c r="G109" s="138"/>
      <c r="H109" s="43"/>
      <c r="I109" s="407" t="s">
        <v>5</v>
      </c>
      <c r="J109" s="141"/>
    </row>
    <row r="110" spans="3:10">
      <c r="D110" s="406"/>
      <c r="E110" s="44"/>
      <c r="F110" s="408"/>
      <c r="G110" s="139"/>
      <c r="H110" s="46"/>
      <c r="I110" s="408"/>
      <c r="J110" s="141"/>
    </row>
    <row r="111" spans="3:10">
      <c r="C111" s="39" t="s">
        <v>19</v>
      </c>
      <c r="F111" s="353"/>
      <c r="I111" s="345">
        <v>0</v>
      </c>
      <c r="J111" s="133"/>
    </row>
    <row r="112" spans="3:10">
      <c r="C112" s="39" t="s">
        <v>24</v>
      </c>
      <c r="F112" s="345">
        <v>0</v>
      </c>
      <c r="I112" s="345">
        <v>0</v>
      </c>
      <c r="J112" s="133"/>
    </row>
    <row r="113" spans="3:11">
      <c r="C113" s="39" t="s">
        <v>41</v>
      </c>
      <c r="I113" s="345">
        <v>0</v>
      </c>
      <c r="J113" s="133"/>
    </row>
    <row r="114" spans="3:11">
      <c r="C114" s="39" t="s">
        <v>38</v>
      </c>
      <c r="I114" s="345">
        <v>0</v>
      </c>
      <c r="J114" s="133"/>
    </row>
    <row r="115" spans="3:11">
      <c r="C115" s="39" t="s">
        <v>39</v>
      </c>
      <c r="I115" s="345">
        <v>0</v>
      </c>
      <c r="J115" s="133"/>
    </row>
    <row r="116" spans="3:11">
      <c r="C116" s="39" t="s">
        <v>42</v>
      </c>
      <c r="F116" s="345">
        <f>F128</f>
        <v>0</v>
      </c>
      <c r="I116" s="345">
        <f>I128</f>
        <v>0</v>
      </c>
      <c r="J116" s="133"/>
      <c r="K116" s="106"/>
    </row>
    <row r="117" spans="3:11">
      <c r="C117" s="39" t="s">
        <v>43</v>
      </c>
      <c r="I117" s="345">
        <v>0</v>
      </c>
      <c r="J117" s="133"/>
    </row>
    <row r="118" spans="3:11">
      <c r="C118" s="39" t="s">
        <v>44</v>
      </c>
      <c r="I118" s="345">
        <v>0</v>
      </c>
      <c r="J118" s="133"/>
    </row>
    <row r="119" spans="3:11" s="9" customFormat="1" ht="13.5" thickBot="1">
      <c r="C119" s="47"/>
      <c r="D119" s="9" t="s">
        <v>29</v>
      </c>
      <c r="F119" s="349">
        <f>SUM(F111:F118)</f>
        <v>0</v>
      </c>
      <c r="G119" s="134"/>
      <c r="H119" s="40"/>
      <c r="I119" s="349">
        <f>SUM(I111:I118)</f>
        <v>0</v>
      </c>
      <c r="J119" s="136"/>
    </row>
    <row r="120" spans="3:11" ht="13.5" thickTop="1">
      <c r="J120" s="133"/>
    </row>
    <row r="121" spans="3:11">
      <c r="J121" s="133"/>
    </row>
    <row r="122" spans="3:11">
      <c r="C122" s="47" t="s">
        <v>398</v>
      </c>
      <c r="D122" s="58" t="s">
        <v>399</v>
      </c>
      <c r="J122" s="133"/>
    </row>
    <row r="123" spans="3:11">
      <c r="D123" s="405" t="s">
        <v>1</v>
      </c>
      <c r="E123" s="41"/>
      <c r="F123" s="407" t="s">
        <v>2</v>
      </c>
      <c r="G123" s="138"/>
      <c r="H123" s="43"/>
      <c r="I123" s="407" t="s">
        <v>5</v>
      </c>
      <c r="J123" s="133"/>
    </row>
    <row r="124" spans="3:11">
      <c r="D124" s="406"/>
      <c r="E124" s="44"/>
      <c r="F124" s="408"/>
      <c r="G124" s="139"/>
      <c r="H124" s="46"/>
      <c r="I124" s="408"/>
      <c r="J124" s="133"/>
    </row>
    <row r="125" spans="3:11">
      <c r="D125" s="7" t="s">
        <v>21</v>
      </c>
      <c r="F125" s="345">
        <f>I128</f>
        <v>0</v>
      </c>
      <c r="I125" s="345">
        <v>0</v>
      </c>
      <c r="J125" s="133"/>
    </row>
    <row r="126" spans="3:11">
      <c r="D126" s="7" t="s">
        <v>397</v>
      </c>
      <c r="F126" s="345">
        <v>0</v>
      </c>
      <c r="I126" s="345">
        <v>0</v>
      </c>
      <c r="J126" s="133"/>
    </row>
    <row r="127" spans="3:11">
      <c r="D127" s="7" t="s">
        <v>501</v>
      </c>
      <c r="F127" s="345">
        <v>0</v>
      </c>
      <c r="J127" s="133"/>
    </row>
    <row r="128" spans="3:11" s="9" customFormat="1">
      <c r="C128" s="47"/>
      <c r="D128" s="9" t="s">
        <v>23</v>
      </c>
      <c r="F128" s="348">
        <f>F125+F126-F127</f>
        <v>0</v>
      </c>
      <c r="G128" s="134"/>
      <c r="H128" s="40"/>
      <c r="I128" s="348">
        <f>I125+I126-I127</f>
        <v>0</v>
      </c>
      <c r="J128" s="136"/>
    </row>
    <row r="129" spans="3:10">
      <c r="J129" s="133"/>
    </row>
    <row r="130" spans="3:10">
      <c r="C130" s="47" t="s">
        <v>191</v>
      </c>
      <c r="D130" s="58" t="s">
        <v>157</v>
      </c>
      <c r="J130" s="133"/>
    </row>
    <row r="131" spans="3:10">
      <c r="D131" s="405" t="s">
        <v>1</v>
      </c>
      <c r="E131" s="41"/>
      <c r="F131" s="407" t="s">
        <v>2</v>
      </c>
      <c r="G131" s="138"/>
      <c r="H131" s="43"/>
      <c r="I131" s="407" t="s">
        <v>5</v>
      </c>
      <c r="J131" s="133"/>
    </row>
    <row r="132" spans="3:10">
      <c r="D132" s="406"/>
      <c r="E132" s="44"/>
      <c r="F132" s="408"/>
      <c r="G132" s="139"/>
      <c r="H132" s="46"/>
      <c r="I132" s="408"/>
      <c r="J132" s="133"/>
    </row>
    <row r="133" spans="3:10">
      <c r="C133" s="39" t="s">
        <v>19</v>
      </c>
      <c r="D133" s="7" t="s">
        <v>158</v>
      </c>
      <c r="F133" s="345">
        <v>0</v>
      </c>
      <c r="I133" s="345">
        <v>0</v>
      </c>
      <c r="J133" s="133"/>
    </row>
    <row r="134" spans="3:10">
      <c r="J134" s="133"/>
    </row>
    <row r="135" spans="3:10" s="9" customFormat="1" ht="13.5" thickBot="1">
      <c r="C135" s="47"/>
      <c r="D135" s="9" t="s">
        <v>29</v>
      </c>
      <c r="F135" s="349">
        <f>SUM(F133:F134)</f>
        <v>0</v>
      </c>
      <c r="G135" s="134"/>
      <c r="H135" s="40"/>
      <c r="I135" s="349">
        <f>SUM(I133:I134)</f>
        <v>0</v>
      </c>
      <c r="J135" s="136"/>
    </row>
    <row r="136" spans="3:10" ht="13.5" thickTop="1">
      <c r="J136" s="133"/>
    </row>
    <row r="137" spans="3:10">
      <c r="J137" s="133"/>
    </row>
    <row r="138" spans="3:10">
      <c r="J138" s="133"/>
    </row>
    <row r="139" spans="3:10">
      <c r="C139" s="47" t="s">
        <v>192</v>
      </c>
      <c r="D139" s="58" t="s">
        <v>159</v>
      </c>
      <c r="J139" s="133"/>
    </row>
    <row r="140" spans="3:10">
      <c r="D140" s="405" t="s">
        <v>1</v>
      </c>
      <c r="E140" s="41"/>
      <c r="F140" s="407" t="s">
        <v>2</v>
      </c>
      <c r="G140" s="138"/>
      <c r="H140" s="43"/>
      <c r="I140" s="407" t="s">
        <v>5</v>
      </c>
      <c r="J140" s="133"/>
    </row>
    <row r="141" spans="3:10">
      <c r="D141" s="406"/>
      <c r="E141" s="44"/>
      <c r="F141" s="408"/>
      <c r="G141" s="139"/>
      <c r="H141" s="46"/>
      <c r="I141" s="408"/>
      <c r="J141" s="133"/>
    </row>
    <row r="142" spans="3:10">
      <c r="C142" s="39" t="s">
        <v>19</v>
      </c>
      <c r="D142" s="7" t="s">
        <v>160</v>
      </c>
      <c r="F142" s="345">
        <v>0</v>
      </c>
      <c r="J142" s="133"/>
    </row>
    <row r="143" spans="3:10">
      <c r="C143" s="39" t="s">
        <v>24</v>
      </c>
      <c r="D143" s="7" t="s">
        <v>161</v>
      </c>
      <c r="F143" s="345">
        <v>0</v>
      </c>
      <c r="I143" s="345">
        <v>0</v>
      </c>
    </row>
    <row r="144" spans="3:10" s="9" customFormat="1" ht="13.5" thickBot="1">
      <c r="C144" s="47"/>
      <c r="D144" s="9" t="s">
        <v>29</v>
      </c>
      <c r="F144" s="349">
        <f>SUM(F142:F143)</f>
        <v>0</v>
      </c>
      <c r="G144" s="134"/>
      <c r="H144" s="40"/>
      <c r="I144" s="349">
        <f>SUM(I142:I143)</f>
        <v>0</v>
      </c>
      <c r="J144" s="136"/>
    </row>
    <row r="145" spans="3:10" ht="13.5" thickTop="1">
      <c r="J145" s="133"/>
    </row>
    <row r="146" spans="3:10">
      <c r="J146" s="133"/>
    </row>
    <row r="147" spans="3:10">
      <c r="C147" s="47" t="s">
        <v>193</v>
      </c>
      <c r="D147" s="58" t="s">
        <v>180</v>
      </c>
      <c r="J147" s="133"/>
    </row>
    <row r="148" spans="3:10">
      <c r="D148" s="405" t="s">
        <v>1</v>
      </c>
      <c r="E148" s="41"/>
      <c r="F148" s="407" t="s">
        <v>2</v>
      </c>
      <c r="G148" s="138"/>
      <c r="H148" s="43"/>
      <c r="I148" s="407" t="s">
        <v>5</v>
      </c>
      <c r="J148" s="133"/>
    </row>
    <row r="149" spans="3:10">
      <c r="D149" s="406"/>
      <c r="E149" s="44"/>
      <c r="F149" s="467"/>
      <c r="G149" s="139"/>
      <c r="H149" s="46"/>
      <c r="I149" s="408"/>
      <c r="J149" s="133"/>
    </row>
    <row r="150" spans="3:10">
      <c r="C150" s="39" t="s">
        <v>19</v>
      </c>
      <c r="D150" s="7" t="s">
        <v>163</v>
      </c>
      <c r="F150" s="345">
        <v>0</v>
      </c>
      <c r="I150" s="345">
        <v>0</v>
      </c>
      <c r="J150" s="133"/>
    </row>
    <row r="151" spans="3:10">
      <c r="C151" s="39" t="s">
        <v>24</v>
      </c>
      <c r="D151" s="7" t="s">
        <v>164</v>
      </c>
      <c r="F151" s="345">
        <f>Grouping!F55</f>
        <v>0</v>
      </c>
      <c r="I151" s="345">
        <f>Grouping!I55</f>
        <v>0</v>
      </c>
      <c r="J151" s="133"/>
    </row>
    <row r="152" spans="3:10" s="9" customFormat="1" ht="13.5" thickBot="1">
      <c r="C152" s="47"/>
      <c r="D152" s="9" t="s">
        <v>29</v>
      </c>
      <c r="F152" s="349">
        <f>SUM(F150:F151)</f>
        <v>0</v>
      </c>
      <c r="G152" s="134"/>
      <c r="H152" s="40"/>
      <c r="I152" s="349">
        <f>SUM(I150:I151)</f>
        <v>0</v>
      </c>
      <c r="J152" s="136"/>
    </row>
    <row r="153" spans="3:10" ht="13.5" thickTop="1">
      <c r="J153" s="133"/>
    </row>
    <row r="154" spans="3:10">
      <c r="C154" s="47" t="s">
        <v>194</v>
      </c>
      <c r="D154" s="58" t="s">
        <v>165</v>
      </c>
      <c r="E154" s="9"/>
      <c r="F154" s="348"/>
      <c r="G154" s="134"/>
      <c r="H154" s="40"/>
      <c r="I154" s="348"/>
      <c r="J154" s="133"/>
    </row>
    <row r="155" spans="3:10">
      <c r="D155" s="405" t="s">
        <v>1</v>
      </c>
      <c r="E155" s="41"/>
      <c r="F155" s="407" t="s">
        <v>2</v>
      </c>
      <c r="G155" s="138"/>
      <c r="H155" s="43"/>
      <c r="I155" s="407" t="s">
        <v>5</v>
      </c>
      <c r="J155" s="133"/>
    </row>
    <row r="156" spans="3:10">
      <c r="D156" s="406"/>
      <c r="E156" s="44"/>
      <c r="F156" s="408"/>
      <c r="G156" s="139"/>
      <c r="H156" s="46"/>
      <c r="I156" s="408"/>
      <c r="J156" s="133"/>
    </row>
    <row r="157" spans="3:10">
      <c r="C157" s="47" t="s">
        <v>174</v>
      </c>
      <c r="D157" s="9" t="s">
        <v>173</v>
      </c>
      <c r="G157" s="106"/>
      <c r="H157" s="7"/>
      <c r="J157" s="133"/>
    </row>
    <row r="158" spans="3:10">
      <c r="C158" s="39" t="s">
        <v>19</v>
      </c>
      <c r="F158" s="345">
        <v>0</v>
      </c>
      <c r="G158" s="106"/>
      <c r="H158" s="7"/>
      <c r="I158" s="345">
        <v>0</v>
      </c>
      <c r="J158" s="133"/>
    </row>
    <row r="159" spans="3:10" s="9" customFormat="1">
      <c r="C159" s="39" t="s">
        <v>24</v>
      </c>
      <c r="D159" s="7"/>
      <c r="E159" s="7"/>
      <c r="F159" s="345">
        <v>0</v>
      </c>
      <c r="G159" s="106"/>
      <c r="H159" s="7"/>
      <c r="I159" s="345">
        <v>0</v>
      </c>
      <c r="J159" s="136"/>
    </row>
    <row r="160" spans="3:10">
      <c r="C160" s="39" t="s">
        <v>27</v>
      </c>
      <c r="F160" s="345">
        <v>0</v>
      </c>
      <c r="G160" s="106"/>
      <c r="H160" s="7"/>
      <c r="I160" s="345">
        <v>0</v>
      </c>
      <c r="J160" s="133"/>
    </row>
    <row r="161" spans="3:10">
      <c r="C161" s="39" t="s">
        <v>38</v>
      </c>
      <c r="F161" s="345">
        <v>0</v>
      </c>
      <c r="G161" s="106"/>
      <c r="H161" s="7"/>
      <c r="I161" s="345">
        <v>0</v>
      </c>
      <c r="J161" s="133"/>
    </row>
    <row r="162" spans="3:10">
      <c r="C162" s="39" t="s">
        <v>39</v>
      </c>
      <c r="F162" s="345">
        <v>0</v>
      </c>
      <c r="G162" s="106"/>
      <c r="H162" s="7"/>
      <c r="I162" s="345">
        <v>0</v>
      </c>
      <c r="J162" s="133"/>
    </row>
    <row r="163" spans="3:10">
      <c r="C163" s="39" t="s">
        <v>42</v>
      </c>
      <c r="F163" s="345">
        <v>0</v>
      </c>
      <c r="G163" s="106"/>
      <c r="H163" s="7"/>
      <c r="I163" s="345">
        <v>0</v>
      </c>
      <c r="J163" s="133"/>
    </row>
    <row r="164" spans="3:10">
      <c r="C164" s="39" t="s">
        <v>43</v>
      </c>
      <c r="F164" s="345">
        <v>0</v>
      </c>
      <c r="G164" s="106"/>
      <c r="H164" s="7"/>
      <c r="I164" s="345">
        <v>0</v>
      </c>
      <c r="J164" s="133"/>
    </row>
    <row r="165" spans="3:10">
      <c r="C165" s="39" t="s">
        <v>44</v>
      </c>
      <c r="F165" s="345">
        <v>0</v>
      </c>
      <c r="G165" s="106"/>
      <c r="H165" s="7"/>
      <c r="I165" s="345">
        <v>0</v>
      </c>
      <c r="J165" s="133"/>
    </row>
    <row r="166" spans="3:10">
      <c r="C166" s="39" t="s">
        <v>45</v>
      </c>
      <c r="F166" s="345">
        <v>0</v>
      </c>
      <c r="G166" s="106"/>
      <c r="H166" s="7"/>
      <c r="I166" s="345">
        <v>0</v>
      </c>
      <c r="J166" s="133"/>
    </row>
    <row r="167" spans="3:10">
      <c r="C167" s="39" t="s">
        <v>167</v>
      </c>
      <c r="F167" s="345">
        <v>0</v>
      </c>
      <c r="G167" s="106"/>
      <c r="H167" s="7"/>
      <c r="I167" s="345">
        <v>0</v>
      </c>
      <c r="J167" s="133"/>
    </row>
    <row r="168" spans="3:10">
      <c r="D168" s="7" t="s">
        <v>177</v>
      </c>
      <c r="F168" s="345">
        <f>SUM(F158:F167)</f>
        <v>0</v>
      </c>
      <c r="G168" s="106"/>
      <c r="H168" s="7"/>
      <c r="I168" s="345">
        <f>SUM(I158:I167)</f>
        <v>0</v>
      </c>
      <c r="J168" s="133"/>
    </row>
    <row r="169" spans="3:10">
      <c r="G169" s="106"/>
      <c r="H169" s="7"/>
      <c r="J169" s="133"/>
    </row>
    <row r="170" spans="3:10">
      <c r="C170" s="47" t="s">
        <v>175</v>
      </c>
      <c r="D170" s="9" t="s">
        <v>176</v>
      </c>
      <c r="E170" s="9"/>
      <c r="F170" s="348"/>
      <c r="G170" s="140"/>
      <c r="H170" s="9"/>
      <c r="I170" s="348"/>
      <c r="J170" s="133"/>
    </row>
    <row r="171" spans="3:10">
      <c r="C171" s="39" t="s">
        <v>19</v>
      </c>
      <c r="F171" s="345">
        <v>0</v>
      </c>
      <c r="G171" s="106"/>
      <c r="H171" s="7"/>
      <c r="I171" s="345">
        <v>0</v>
      </c>
      <c r="J171" s="133"/>
    </row>
    <row r="172" spans="3:10">
      <c r="C172" s="39" t="s">
        <v>24</v>
      </c>
      <c r="F172" s="345">
        <v>0</v>
      </c>
      <c r="G172" s="106"/>
      <c r="H172" s="7"/>
      <c r="I172" s="345">
        <v>0</v>
      </c>
      <c r="J172" s="133"/>
    </row>
    <row r="173" spans="3:10">
      <c r="C173" s="39" t="s">
        <v>27</v>
      </c>
      <c r="F173" s="345">
        <v>0</v>
      </c>
      <c r="G173" s="106"/>
      <c r="H173" s="7"/>
      <c r="I173" s="345">
        <v>0</v>
      </c>
      <c r="J173" s="133"/>
    </row>
    <row r="174" spans="3:10">
      <c r="C174" s="39" t="s">
        <v>38</v>
      </c>
      <c r="F174" s="345">
        <v>0</v>
      </c>
      <c r="G174" s="106"/>
      <c r="H174" s="7"/>
      <c r="I174" s="345">
        <v>0</v>
      </c>
      <c r="J174" s="133"/>
    </row>
    <row r="175" spans="3:10">
      <c r="D175" s="7" t="s">
        <v>177</v>
      </c>
      <c r="F175" s="345">
        <f>SUM(F171:F174)</f>
        <v>0</v>
      </c>
      <c r="G175" s="106"/>
      <c r="H175" s="7"/>
      <c r="I175" s="345">
        <f>SUM(I171:I174)</f>
        <v>0</v>
      </c>
      <c r="J175" s="133"/>
    </row>
    <row r="176" spans="3:10">
      <c r="G176" s="106"/>
      <c r="H176" s="7"/>
      <c r="J176" s="133"/>
    </row>
    <row r="177" spans="3:10" ht="13.5" thickBot="1">
      <c r="C177" s="47"/>
      <c r="D177" s="9" t="s">
        <v>29</v>
      </c>
      <c r="E177" s="9"/>
      <c r="F177" s="349">
        <f>F175+F168</f>
        <v>0</v>
      </c>
      <c r="G177" s="140"/>
      <c r="H177" s="9"/>
      <c r="I177" s="349">
        <f>I175+I168</f>
        <v>0</v>
      </c>
      <c r="J177" s="133"/>
    </row>
    <row r="178" spans="3:10" ht="13.5" thickTop="1">
      <c r="G178" s="106"/>
      <c r="H178" s="7"/>
      <c r="J178" s="133"/>
    </row>
    <row r="179" spans="3:10">
      <c r="G179" s="106"/>
      <c r="H179" s="7"/>
      <c r="J179" s="133"/>
    </row>
    <row r="180" spans="3:10">
      <c r="G180" s="106"/>
      <c r="H180" s="7"/>
      <c r="J180" s="133"/>
    </row>
    <row r="181" spans="3:10">
      <c r="C181" s="47" t="s">
        <v>195</v>
      </c>
      <c r="D181" s="58" t="s">
        <v>162</v>
      </c>
      <c r="E181" s="9"/>
      <c r="F181" s="348"/>
      <c r="G181" s="134"/>
      <c r="H181" s="40"/>
      <c r="I181" s="348"/>
      <c r="J181" s="133"/>
    </row>
    <row r="182" spans="3:10">
      <c r="D182" s="405" t="s">
        <v>1</v>
      </c>
      <c r="E182" s="41"/>
      <c r="F182" s="407" t="s">
        <v>2</v>
      </c>
      <c r="G182" s="138"/>
      <c r="H182" s="43"/>
      <c r="I182" s="407" t="s">
        <v>5</v>
      </c>
      <c r="J182" s="133"/>
    </row>
    <row r="183" spans="3:10">
      <c r="D183" s="406"/>
      <c r="E183" s="44"/>
      <c r="F183" s="408"/>
      <c r="G183" s="139"/>
      <c r="H183" s="46"/>
      <c r="I183" s="408"/>
      <c r="J183" s="133"/>
    </row>
    <row r="184" spans="3:10">
      <c r="C184" s="39" t="s">
        <v>19</v>
      </c>
      <c r="F184" s="345">
        <v>0</v>
      </c>
      <c r="G184" s="106"/>
      <c r="H184" s="7"/>
      <c r="I184" s="345">
        <v>0</v>
      </c>
      <c r="J184" s="133"/>
    </row>
    <row r="185" spans="3:10">
      <c r="C185" s="39" t="s">
        <v>24</v>
      </c>
      <c r="F185" s="345">
        <v>0</v>
      </c>
      <c r="G185" s="106"/>
      <c r="H185" s="7"/>
      <c r="I185" s="345">
        <v>0</v>
      </c>
      <c r="J185" s="133"/>
    </row>
    <row r="186" spans="3:10">
      <c r="C186" s="39" t="s">
        <v>27</v>
      </c>
      <c r="F186" s="345">
        <v>0</v>
      </c>
      <c r="G186" s="106"/>
      <c r="H186" s="7"/>
      <c r="I186" s="345">
        <v>0</v>
      </c>
      <c r="J186" s="133"/>
    </row>
    <row r="187" spans="3:10">
      <c r="C187" s="39" t="s">
        <v>38</v>
      </c>
      <c r="F187" s="345">
        <v>0</v>
      </c>
      <c r="G187" s="106"/>
      <c r="H187" s="7"/>
      <c r="I187" s="345">
        <v>0</v>
      </c>
      <c r="J187" s="133"/>
    </row>
    <row r="188" spans="3:10">
      <c r="C188" s="39" t="s">
        <v>39</v>
      </c>
      <c r="F188" s="345">
        <v>0</v>
      </c>
      <c r="G188" s="106"/>
      <c r="H188" s="7"/>
      <c r="I188" s="345">
        <v>0</v>
      </c>
      <c r="J188" s="133"/>
    </row>
    <row r="189" spans="3:10">
      <c r="C189" s="39" t="s">
        <v>42</v>
      </c>
      <c r="F189" s="345">
        <v>0</v>
      </c>
      <c r="G189" s="106"/>
      <c r="H189" s="7"/>
      <c r="I189" s="345">
        <v>0</v>
      </c>
      <c r="J189" s="133"/>
    </row>
    <row r="190" spans="3:10">
      <c r="C190" s="39" t="s">
        <v>43</v>
      </c>
      <c r="F190" s="345">
        <v>0</v>
      </c>
      <c r="G190" s="106"/>
      <c r="H190" s="7"/>
      <c r="I190" s="345">
        <v>0</v>
      </c>
      <c r="J190" s="133"/>
    </row>
    <row r="191" spans="3:10">
      <c r="C191" s="39" t="s">
        <v>44</v>
      </c>
      <c r="F191" s="345">
        <v>0</v>
      </c>
      <c r="G191" s="106"/>
      <c r="H191" s="7"/>
      <c r="I191" s="345">
        <v>0</v>
      </c>
      <c r="J191" s="133"/>
    </row>
    <row r="192" spans="3:10" ht="13.5" thickBot="1">
      <c r="C192" s="47"/>
      <c r="D192" s="9" t="s">
        <v>29</v>
      </c>
      <c r="E192" s="9"/>
      <c r="F192" s="349">
        <f>SUM(F184:F191)</f>
        <v>0</v>
      </c>
      <c r="G192" s="140"/>
      <c r="H192" s="9"/>
      <c r="I192" s="349">
        <f>SUM(I184:I191)</f>
        <v>0</v>
      </c>
      <c r="J192" s="133"/>
    </row>
    <row r="193" spans="3:10" ht="13.5" thickTop="1">
      <c r="J193" s="133"/>
    </row>
    <row r="194" spans="3:10">
      <c r="J194" s="133"/>
    </row>
    <row r="195" spans="3:10">
      <c r="C195" s="47" t="s">
        <v>196</v>
      </c>
      <c r="D195" s="58" t="s">
        <v>182</v>
      </c>
      <c r="E195" s="9"/>
      <c r="F195" s="348"/>
      <c r="G195" s="134"/>
      <c r="H195" s="40"/>
      <c r="I195" s="348"/>
      <c r="J195" s="133"/>
    </row>
    <row r="196" spans="3:10">
      <c r="D196" s="405" t="s">
        <v>1</v>
      </c>
      <c r="E196" s="41"/>
      <c r="F196" s="407" t="s">
        <v>2</v>
      </c>
      <c r="G196" s="138"/>
      <c r="H196" s="43"/>
      <c r="I196" s="407" t="s">
        <v>5</v>
      </c>
      <c r="J196" s="133"/>
    </row>
    <row r="197" spans="3:10">
      <c r="D197" s="406"/>
      <c r="E197" s="44"/>
      <c r="F197" s="408"/>
      <c r="G197" s="139"/>
      <c r="H197" s="46"/>
      <c r="I197" s="408"/>
      <c r="J197" s="133"/>
    </row>
    <row r="198" spans="3:10">
      <c r="D198" s="67" t="s">
        <v>302</v>
      </c>
      <c r="E198" s="50"/>
      <c r="F198" s="354">
        <f>I201</f>
        <v>0</v>
      </c>
      <c r="G198" s="141"/>
      <c r="H198" s="61"/>
      <c r="I198" s="359">
        <v>0</v>
      </c>
      <c r="J198" s="133"/>
    </row>
    <row r="199" spans="3:10">
      <c r="D199" s="7" t="s">
        <v>303</v>
      </c>
      <c r="F199" s="345">
        <v>0</v>
      </c>
      <c r="I199" s="345">
        <v>0</v>
      </c>
      <c r="J199" s="133"/>
    </row>
    <row r="200" spans="3:10">
      <c r="J200" s="133"/>
    </row>
    <row r="201" spans="3:10" s="9" customFormat="1" ht="13.5" thickBot="1">
      <c r="C201" s="47"/>
      <c r="D201" s="9" t="s">
        <v>29</v>
      </c>
      <c r="F201" s="349">
        <f>F198-F199</f>
        <v>0</v>
      </c>
      <c r="G201" s="134"/>
      <c r="H201" s="40"/>
      <c r="I201" s="349">
        <f>I198-I199</f>
        <v>0</v>
      </c>
      <c r="J201" s="136"/>
    </row>
    <row r="202" spans="3:10" ht="13.5" thickTop="1">
      <c r="J202" s="133"/>
    </row>
    <row r="203" spans="3:10">
      <c r="J203" s="133"/>
    </row>
    <row r="204" spans="3:10" s="9" customFormat="1">
      <c r="C204" s="47" t="s">
        <v>220</v>
      </c>
      <c r="D204" s="52" t="s">
        <v>221</v>
      </c>
      <c r="F204" s="348"/>
      <c r="G204" s="134"/>
      <c r="H204" s="40"/>
      <c r="I204" s="348"/>
      <c r="J204" s="136"/>
    </row>
    <row r="205" spans="3:10">
      <c r="D205" s="405" t="s">
        <v>1</v>
      </c>
      <c r="E205" s="41"/>
      <c r="F205" s="407" t="s">
        <v>2</v>
      </c>
      <c r="G205" s="138"/>
      <c r="H205" s="43"/>
      <c r="I205" s="407" t="s">
        <v>5</v>
      </c>
      <c r="J205" s="133"/>
    </row>
    <row r="206" spans="3:10">
      <c r="D206" s="406"/>
      <c r="E206" s="44"/>
      <c r="F206" s="408"/>
      <c r="G206" s="139"/>
      <c r="H206" s="46"/>
      <c r="I206" s="408"/>
      <c r="J206" s="133"/>
    </row>
    <row r="207" spans="3:10">
      <c r="C207" s="39" t="s">
        <v>19</v>
      </c>
      <c r="D207" s="7" t="s">
        <v>222</v>
      </c>
      <c r="F207" s="345">
        <f>Grouping!F68</f>
        <v>0</v>
      </c>
      <c r="I207" s="345">
        <f>Grouping!I68</f>
        <v>0</v>
      </c>
      <c r="J207" s="133"/>
    </row>
    <row r="208" spans="3:10">
      <c r="C208" s="39" t="s">
        <v>24</v>
      </c>
      <c r="D208" s="7" t="s">
        <v>223</v>
      </c>
      <c r="F208" s="345">
        <f>Grouping!F77</f>
        <v>0</v>
      </c>
      <c r="I208" s="345">
        <f>Grouping!I77</f>
        <v>0</v>
      </c>
      <c r="J208" s="133"/>
    </row>
    <row r="209" spans="3:10">
      <c r="J209" s="133"/>
    </row>
    <row r="210" spans="3:10" ht="13.5" thickBot="1">
      <c r="D210" s="7" t="s">
        <v>29</v>
      </c>
      <c r="F210" s="349">
        <f>SUM(F207:F209)</f>
        <v>0</v>
      </c>
      <c r="I210" s="349">
        <f>SUM(I207:I209)</f>
        <v>0</v>
      </c>
      <c r="J210" s="133"/>
    </row>
    <row r="211" spans="3:10" ht="13.5" thickTop="1">
      <c r="F211" s="355"/>
      <c r="I211" s="355"/>
      <c r="J211" s="133"/>
    </row>
    <row r="212" spans="3:10">
      <c r="J212" s="133"/>
    </row>
    <row r="213" spans="3:10">
      <c r="C213" s="47" t="s">
        <v>225</v>
      </c>
      <c r="D213" s="52" t="s">
        <v>341</v>
      </c>
      <c r="E213" s="9"/>
      <c r="F213" s="348"/>
      <c r="G213" s="134"/>
      <c r="H213" s="40"/>
      <c r="I213" s="348"/>
      <c r="J213" s="133"/>
    </row>
    <row r="214" spans="3:10">
      <c r="D214" s="405" t="s">
        <v>1</v>
      </c>
      <c r="E214" s="41"/>
      <c r="F214" s="407" t="s">
        <v>2</v>
      </c>
      <c r="G214" s="138"/>
      <c r="H214" s="43"/>
      <c r="I214" s="407" t="s">
        <v>5</v>
      </c>
      <c r="J214" s="133"/>
    </row>
    <row r="215" spans="3:10">
      <c r="D215" s="406"/>
      <c r="E215" s="44"/>
      <c r="F215" s="408"/>
      <c r="G215" s="139"/>
      <c r="H215" s="46"/>
      <c r="I215" s="408"/>
      <c r="J215" s="133"/>
    </row>
    <row r="216" spans="3:10" s="66" customFormat="1">
      <c r="C216" s="39" t="s">
        <v>19</v>
      </c>
      <c r="D216" s="67" t="s">
        <v>224</v>
      </c>
      <c r="E216" s="68"/>
      <c r="F216" s="356">
        <f>Grouping!F86</f>
        <v>0</v>
      </c>
      <c r="G216" s="137"/>
      <c r="H216" s="69"/>
      <c r="I216" s="356">
        <f>Grouping!I86</f>
        <v>0</v>
      </c>
      <c r="J216" s="143"/>
    </row>
    <row r="217" spans="3:10">
      <c r="D217" s="65"/>
      <c r="E217" s="50"/>
      <c r="F217" s="354"/>
      <c r="G217" s="141"/>
      <c r="H217" s="61"/>
      <c r="I217" s="354"/>
      <c r="J217" s="133"/>
    </row>
    <row r="218" spans="3:10" s="9" customFormat="1" ht="13.5" thickBot="1">
      <c r="C218" s="47"/>
      <c r="D218" s="9" t="s">
        <v>29</v>
      </c>
      <c r="F218" s="349">
        <f>F216</f>
        <v>0</v>
      </c>
      <c r="G218" s="134"/>
      <c r="H218" s="40"/>
      <c r="I218" s="349">
        <f>I216</f>
        <v>0</v>
      </c>
      <c r="J218" s="136"/>
    </row>
    <row r="219" spans="3:10" s="9" customFormat="1" ht="13.5" thickTop="1">
      <c r="C219" s="47"/>
      <c r="F219" s="355"/>
      <c r="G219" s="134"/>
      <c r="H219" s="40"/>
      <c r="I219" s="355"/>
      <c r="J219" s="136"/>
    </row>
    <row r="220" spans="3:10">
      <c r="J220" s="133"/>
    </row>
    <row r="221" spans="3:10">
      <c r="J221" s="133"/>
    </row>
    <row r="222" spans="3:10" s="9" customFormat="1">
      <c r="C222" s="47" t="s">
        <v>229</v>
      </c>
      <c r="D222" s="52" t="s">
        <v>502</v>
      </c>
      <c r="F222" s="348"/>
      <c r="G222" s="134"/>
      <c r="H222" s="40"/>
      <c r="I222" s="348"/>
      <c r="J222" s="136"/>
    </row>
    <row r="223" spans="3:10">
      <c r="D223" s="405" t="s">
        <v>1</v>
      </c>
      <c r="E223" s="41"/>
      <c r="F223" s="407" t="s">
        <v>2</v>
      </c>
      <c r="G223" s="138"/>
      <c r="H223" s="43"/>
      <c r="I223" s="407" t="s">
        <v>5</v>
      </c>
      <c r="J223" s="133"/>
    </row>
    <row r="224" spans="3:10">
      <c r="D224" s="406"/>
      <c r="E224" s="44"/>
      <c r="F224" s="408"/>
      <c r="G224" s="139"/>
      <c r="H224" s="46"/>
      <c r="I224" s="408"/>
      <c r="J224" s="133"/>
    </row>
    <row r="225" spans="3:10">
      <c r="C225" s="39" t="s">
        <v>19</v>
      </c>
      <c r="D225" s="7" t="s">
        <v>226</v>
      </c>
      <c r="I225" s="345">
        <v>0</v>
      </c>
      <c r="J225" s="133"/>
    </row>
    <row r="226" spans="3:10">
      <c r="C226" s="39" t="s">
        <v>24</v>
      </c>
      <c r="D226" s="7" t="s">
        <v>503</v>
      </c>
      <c r="F226" s="345">
        <f>Grouping!F99</f>
        <v>0</v>
      </c>
      <c r="I226" s="345">
        <f>Grouping!I99</f>
        <v>0</v>
      </c>
      <c r="J226" s="133"/>
    </row>
    <row r="227" spans="3:10">
      <c r="C227" s="39" t="s">
        <v>27</v>
      </c>
      <c r="D227" s="7" t="s">
        <v>227</v>
      </c>
      <c r="I227" s="345">
        <v>0</v>
      </c>
      <c r="J227" s="133"/>
    </row>
    <row r="228" spans="3:10">
      <c r="J228" s="133"/>
    </row>
    <row r="229" spans="3:10" s="9" customFormat="1" ht="13.5" thickBot="1">
      <c r="C229" s="47"/>
      <c r="D229" s="9" t="s">
        <v>29</v>
      </c>
      <c r="F229" s="349">
        <f>F225+F226-F227</f>
        <v>0</v>
      </c>
      <c r="G229" s="134"/>
      <c r="H229" s="40"/>
      <c r="I229" s="349">
        <f>I225+I226-I227</f>
        <v>0</v>
      </c>
      <c r="J229" s="136"/>
    </row>
    <row r="230" spans="3:10" ht="13.5" thickTop="1">
      <c r="J230" s="133"/>
    </row>
    <row r="231" spans="3:10">
      <c r="J231" s="133"/>
    </row>
    <row r="232" spans="3:10" s="9" customFormat="1">
      <c r="C232" s="47" t="s">
        <v>243</v>
      </c>
      <c r="D232" s="52" t="s">
        <v>230</v>
      </c>
      <c r="F232" s="348"/>
      <c r="G232" s="134"/>
      <c r="H232" s="40"/>
      <c r="I232" s="348"/>
      <c r="J232" s="136"/>
    </row>
    <row r="233" spans="3:10">
      <c r="D233" s="405" t="s">
        <v>1</v>
      </c>
      <c r="E233" s="41"/>
      <c r="F233" s="407" t="s">
        <v>2</v>
      </c>
      <c r="G233" s="138"/>
      <c r="H233" s="43"/>
      <c r="I233" s="407" t="s">
        <v>5</v>
      </c>
      <c r="J233" s="133"/>
    </row>
    <row r="234" spans="3:10">
      <c r="D234" s="406"/>
      <c r="E234" s="44"/>
      <c r="F234" s="408"/>
      <c r="G234" s="139"/>
      <c r="H234" s="46"/>
      <c r="I234" s="408"/>
      <c r="J234" s="133"/>
    </row>
    <row r="235" spans="3:10">
      <c r="C235" s="39" t="s">
        <v>19</v>
      </c>
      <c r="D235" s="7" t="s">
        <v>231</v>
      </c>
      <c r="J235" s="133"/>
    </row>
    <row r="236" spans="3:10">
      <c r="C236" s="39" t="s">
        <v>24</v>
      </c>
      <c r="D236" s="7" t="s">
        <v>232</v>
      </c>
      <c r="J236" s="133"/>
    </row>
    <row r="237" spans="3:10">
      <c r="C237" s="39" t="s">
        <v>27</v>
      </c>
      <c r="D237" s="7" t="s">
        <v>233</v>
      </c>
      <c r="J237" s="133"/>
    </row>
    <row r="238" spans="3:10">
      <c r="C238" s="39" t="s">
        <v>38</v>
      </c>
      <c r="D238" s="7" t="s">
        <v>234</v>
      </c>
      <c r="J238" s="133"/>
    </row>
    <row r="239" spans="3:10">
      <c r="C239" s="39" t="s">
        <v>39</v>
      </c>
      <c r="D239" s="7" t="s">
        <v>235</v>
      </c>
      <c r="J239" s="133"/>
    </row>
    <row r="240" spans="3:10">
      <c r="C240" s="39" t="s">
        <v>42</v>
      </c>
      <c r="D240" s="7" t="s">
        <v>236</v>
      </c>
      <c r="J240" s="133"/>
    </row>
    <row r="241" spans="3:10">
      <c r="C241" s="39" t="s">
        <v>43</v>
      </c>
      <c r="D241" s="7" t="s">
        <v>237</v>
      </c>
      <c r="J241" s="133"/>
    </row>
    <row r="242" spans="3:10">
      <c r="C242" s="39" t="s">
        <v>44</v>
      </c>
      <c r="D242" s="7" t="s">
        <v>238</v>
      </c>
      <c r="J242" s="133"/>
    </row>
    <row r="243" spans="3:10">
      <c r="C243" s="39" t="s">
        <v>45</v>
      </c>
      <c r="D243" s="7" t="s">
        <v>239</v>
      </c>
      <c r="J243" s="133"/>
    </row>
    <row r="244" spans="3:10">
      <c r="C244" s="39" t="s">
        <v>167</v>
      </c>
      <c r="D244" s="7" t="s">
        <v>241</v>
      </c>
      <c r="J244" s="133"/>
    </row>
    <row r="245" spans="3:10">
      <c r="C245" s="39" t="s">
        <v>168</v>
      </c>
      <c r="D245" s="7" t="s">
        <v>242</v>
      </c>
      <c r="J245" s="133"/>
    </row>
    <row r="246" spans="3:10">
      <c r="C246" s="39" t="s">
        <v>169</v>
      </c>
      <c r="D246" s="7" t="s">
        <v>378</v>
      </c>
      <c r="J246" s="133"/>
    </row>
    <row r="247" spans="3:10">
      <c r="C247" s="39" t="s">
        <v>170</v>
      </c>
      <c r="D247" s="7" t="s">
        <v>387</v>
      </c>
      <c r="J247" s="133"/>
    </row>
    <row r="248" spans="3:10">
      <c r="C248" s="39" t="s">
        <v>171</v>
      </c>
      <c r="D248" s="7" t="s">
        <v>388</v>
      </c>
      <c r="J248" s="133"/>
    </row>
    <row r="249" spans="3:10" s="9" customFormat="1" ht="13.5" thickBot="1">
      <c r="C249" s="47"/>
      <c r="D249" s="9" t="s">
        <v>29</v>
      </c>
      <c r="F249" s="349">
        <f>SUM(F235:F248)</f>
        <v>0</v>
      </c>
      <c r="G249" s="134"/>
      <c r="H249" s="40"/>
      <c r="I249" s="349">
        <f>SUM(I235:I248)</f>
        <v>0</v>
      </c>
      <c r="J249" s="136"/>
    </row>
    <row r="250" spans="3:10" ht="13.5" thickTop="1">
      <c r="J250" s="133"/>
    </row>
    <row r="251" spans="3:10">
      <c r="J251" s="133"/>
    </row>
    <row r="252" spans="3:10">
      <c r="C252" s="47" t="s">
        <v>244</v>
      </c>
      <c r="D252" s="52" t="s">
        <v>247</v>
      </c>
      <c r="E252" s="9"/>
      <c r="F252" s="348"/>
      <c r="G252" s="134"/>
      <c r="H252" s="40"/>
      <c r="I252" s="348"/>
      <c r="J252" s="133"/>
    </row>
    <row r="253" spans="3:10">
      <c r="D253" s="405" t="s">
        <v>1</v>
      </c>
      <c r="E253" s="41"/>
      <c r="F253" s="407" t="s">
        <v>2</v>
      </c>
      <c r="G253" s="138"/>
      <c r="H253" s="43"/>
      <c r="I253" s="407" t="s">
        <v>5</v>
      </c>
      <c r="J253" s="133"/>
    </row>
    <row r="254" spans="3:10">
      <c r="D254" s="406"/>
      <c r="E254" s="44"/>
      <c r="F254" s="408"/>
      <c r="G254" s="139"/>
      <c r="H254" s="46"/>
      <c r="I254" s="408"/>
      <c r="J254" s="133"/>
    </row>
    <row r="255" spans="3:10">
      <c r="C255" s="39" t="s">
        <v>19</v>
      </c>
      <c r="D255" s="7" t="s">
        <v>504</v>
      </c>
      <c r="I255" s="345">
        <v>0</v>
      </c>
    </row>
    <row r="256" spans="3:10">
      <c r="C256" s="39" t="s">
        <v>24</v>
      </c>
      <c r="D256" s="7" t="s">
        <v>493</v>
      </c>
    </row>
    <row r="257" spans="3:10">
      <c r="C257" s="39" t="s">
        <v>27</v>
      </c>
      <c r="D257" s="7" t="s">
        <v>494</v>
      </c>
    </row>
    <row r="258" spans="3:10">
      <c r="C258" s="39" t="s">
        <v>38</v>
      </c>
      <c r="D258" s="7" t="s">
        <v>241</v>
      </c>
      <c r="I258" s="345">
        <v>0</v>
      </c>
    </row>
    <row r="259" spans="3:10" s="9" customFormat="1" ht="13.5" thickBot="1">
      <c r="C259" s="47"/>
      <c r="D259" s="9" t="s">
        <v>29</v>
      </c>
      <c r="F259" s="349">
        <f>SUM(F255:F258)</f>
        <v>0</v>
      </c>
      <c r="G259" s="134"/>
      <c r="H259" s="40"/>
      <c r="I259" s="349">
        <f>SUM(I255:I258)</f>
        <v>0</v>
      </c>
      <c r="J259" s="134"/>
    </row>
    <row r="260" spans="3:10" ht="13.5" thickTop="1"/>
    <row r="262" spans="3:10">
      <c r="C262" s="47" t="s">
        <v>285</v>
      </c>
      <c r="D262" s="52" t="s">
        <v>245</v>
      </c>
      <c r="E262" s="9"/>
      <c r="F262" s="348"/>
      <c r="G262" s="134"/>
      <c r="H262" s="40"/>
      <c r="I262" s="348"/>
    </row>
    <row r="263" spans="3:10">
      <c r="D263" s="405" t="s">
        <v>1</v>
      </c>
      <c r="E263" s="41"/>
      <c r="F263" s="407" t="s">
        <v>2</v>
      </c>
      <c r="G263" s="138"/>
      <c r="H263" s="43"/>
      <c r="I263" s="407" t="s">
        <v>5</v>
      </c>
    </row>
    <row r="264" spans="3:10">
      <c r="D264" s="406"/>
      <c r="E264" s="44"/>
      <c r="F264" s="408"/>
      <c r="G264" s="139"/>
      <c r="H264" s="46"/>
      <c r="I264" s="408"/>
    </row>
    <row r="265" spans="3:10">
      <c r="C265" s="39" t="s">
        <v>19</v>
      </c>
      <c r="D265" s="7" t="s">
        <v>246</v>
      </c>
      <c r="F265" s="345">
        <f>Grouping!F107</f>
        <v>0</v>
      </c>
      <c r="I265" s="345">
        <f>Grouping!I107</f>
        <v>0</v>
      </c>
    </row>
    <row r="266" spans="3:10">
      <c r="C266" s="39" t="s">
        <v>24</v>
      </c>
      <c r="D266" s="7" t="s">
        <v>495</v>
      </c>
      <c r="I266" s="345">
        <f>Grouping!I108</f>
        <v>0</v>
      </c>
    </row>
    <row r="267" spans="3:10">
      <c r="C267" s="39" t="s">
        <v>27</v>
      </c>
      <c r="D267" s="7" t="s">
        <v>249</v>
      </c>
      <c r="I267" s="345">
        <f>Grouping!I109</f>
        <v>0</v>
      </c>
    </row>
    <row r="268" spans="3:10">
      <c r="C268" s="39" t="s">
        <v>38</v>
      </c>
      <c r="D268" s="7" t="s">
        <v>248</v>
      </c>
      <c r="I268" s="345">
        <f>Grouping!I110</f>
        <v>0</v>
      </c>
    </row>
    <row r="269" spans="3:10">
      <c r="C269" s="39" t="s">
        <v>39</v>
      </c>
      <c r="D269" s="7" t="s">
        <v>287</v>
      </c>
      <c r="I269" s="345">
        <f>Grouping!I111</f>
        <v>0</v>
      </c>
    </row>
    <row r="270" spans="3:10">
      <c r="C270" s="39" t="s">
        <v>42</v>
      </c>
      <c r="D270" s="7" t="s">
        <v>380</v>
      </c>
      <c r="I270" s="345">
        <f>Grouping!I112</f>
        <v>0</v>
      </c>
    </row>
    <row r="271" spans="3:10">
      <c r="C271" s="39" t="s">
        <v>43</v>
      </c>
      <c r="D271" s="7" t="s">
        <v>251</v>
      </c>
      <c r="I271" s="345">
        <f>Grouping!I113</f>
        <v>0</v>
      </c>
    </row>
    <row r="272" spans="3:10">
      <c r="C272" s="39" t="s">
        <v>44</v>
      </c>
      <c r="D272" s="7" t="s">
        <v>250</v>
      </c>
      <c r="I272" s="345">
        <f>Grouping!I114</f>
        <v>0</v>
      </c>
    </row>
    <row r="273" spans="3:9">
      <c r="C273" s="39" t="s">
        <v>45</v>
      </c>
      <c r="D273" s="7" t="s">
        <v>252</v>
      </c>
      <c r="I273" s="345">
        <f>Grouping!I115</f>
        <v>0</v>
      </c>
    </row>
    <row r="274" spans="3:9">
      <c r="C274" s="39" t="s">
        <v>167</v>
      </c>
      <c r="D274" s="7" t="s">
        <v>253</v>
      </c>
      <c r="I274" s="345">
        <f>Grouping!I116</f>
        <v>0</v>
      </c>
    </row>
    <row r="275" spans="3:9">
      <c r="C275" s="39" t="s">
        <v>168</v>
      </c>
      <c r="D275" s="7" t="s">
        <v>254</v>
      </c>
      <c r="I275" s="345">
        <f>Grouping!I117</f>
        <v>0</v>
      </c>
    </row>
    <row r="276" spans="3:9">
      <c r="C276" s="39" t="s">
        <v>169</v>
      </c>
      <c r="D276" s="7" t="s">
        <v>271</v>
      </c>
      <c r="I276" s="345">
        <f>Grouping!I118</f>
        <v>0</v>
      </c>
    </row>
    <row r="277" spans="3:9">
      <c r="C277" s="39" t="s">
        <v>170</v>
      </c>
      <c r="D277" s="7" t="s">
        <v>255</v>
      </c>
      <c r="I277" s="345">
        <f>Grouping!I119</f>
        <v>0</v>
      </c>
    </row>
    <row r="278" spans="3:9">
      <c r="C278" s="39" t="s">
        <v>171</v>
      </c>
      <c r="D278" s="7" t="s">
        <v>496</v>
      </c>
      <c r="I278" s="345">
        <f>Grouping!I120</f>
        <v>0</v>
      </c>
    </row>
    <row r="279" spans="3:9">
      <c r="C279" s="39" t="s">
        <v>172</v>
      </c>
      <c r="D279" s="7" t="s">
        <v>505</v>
      </c>
      <c r="I279" s="345">
        <f>Grouping!I121</f>
        <v>0</v>
      </c>
    </row>
    <row r="280" spans="3:9">
      <c r="C280" s="39" t="s">
        <v>272</v>
      </c>
      <c r="D280" s="7" t="s">
        <v>506</v>
      </c>
      <c r="I280" s="345">
        <f>Grouping!I122</f>
        <v>0</v>
      </c>
    </row>
    <row r="281" spans="3:9">
      <c r="C281" s="39" t="s">
        <v>273</v>
      </c>
      <c r="D281" s="7" t="s">
        <v>258</v>
      </c>
      <c r="I281" s="345">
        <f>Grouping!I123</f>
        <v>0</v>
      </c>
    </row>
    <row r="282" spans="3:9">
      <c r="C282" s="39" t="s">
        <v>274</v>
      </c>
      <c r="D282" s="7" t="s">
        <v>256</v>
      </c>
      <c r="I282" s="345">
        <f>Grouping!I124</f>
        <v>0</v>
      </c>
    </row>
    <row r="283" spans="3:9">
      <c r="C283" s="39" t="s">
        <v>275</v>
      </c>
      <c r="D283" s="7" t="s">
        <v>257</v>
      </c>
      <c r="I283" s="345">
        <f>Grouping!I125</f>
        <v>0</v>
      </c>
    </row>
    <row r="284" spans="3:9">
      <c r="C284" s="39" t="s">
        <v>276</v>
      </c>
      <c r="D284" s="7" t="s">
        <v>497</v>
      </c>
      <c r="I284" s="345">
        <f>Grouping!I126</f>
        <v>0</v>
      </c>
    </row>
    <row r="285" spans="3:9">
      <c r="C285" s="39" t="s">
        <v>277</v>
      </c>
      <c r="D285" s="7" t="s">
        <v>391</v>
      </c>
      <c r="I285" s="345">
        <f>Grouping!I127</f>
        <v>0</v>
      </c>
    </row>
    <row r="286" spans="3:9">
      <c r="C286" s="39" t="s">
        <v>278</v>
      </c>
      <c r="D286" s="7" t="s">
        <v>383</v>
      </c>
      <c r="I286" s="345">
        <f>Grouping!I128</f>
        <v>0</v>
      </c>
    </row>
    <row r="287" spans="3:9">
      <c r="C287" s="39" t="s">
        <v>279</v>
      </c>
      <c r="D287" s="7" t="s">
        <v>259</v>
      </c>
      <c r="I287" s="345">
        <f>Grouping!I129</f>
        <v>0</v>
      </c>
    </row>
    <row r="288" spans="3:9">
      <c r="C288" s="39" t="s">
        <v>280</v>
      </c>
      <c r="D288" s="7" t="s">
        <v>260</v>
      </c>
      <c r="I288" s="345">
        <f>Grouping!I130</f>
        <v>0</v>
      </c>
    </row>
    <row r="289" spans="3:10">
      <c r="C289" s="39" t="s">
        <v>281</v>
      </c>
      <c r="D289" s="7" t="s">
        <v>261</v>
      </c>
      <c r="I289" s="345">
        <f>Grouping!I131</f>
        <v>0</v>
      </c>
    </row>
    <row r="290" spans="3:10">
      <c r="C290" s="39" t="s">
        <v>282</v>
      </c>
      <c r="D290" s="7" t="s">
        <v>262</v>
      </c>
      <c r="F290" s="345">
        <f>F199</f>
        <v>0</v>
      </c>
      <c r="I290" s="345">
        <f>I74</f>
        <v>0</v>
      </c>
    </row>
    <row r="291" spans="3:10">
      <c r="C291" s="39" t="s">
        <v>283</v>
      </c>
      <c r="D291" s="7" t="s">
        <v>263</v>
      </c>
    </row>
    <row r="292" spans="3:10">
      <c r="C292" s="39" t="s">
        <v>284</v>
      </c>
      <c r="D292" s="7" t="s">
        <v>386</v>
      </c>
    </row>
    <row r="293" spans="3:10">
      <c r="C293" s="39" t="s">
        <v>379</v>
      </c>
      <c r="D293" s="7" t="s">
        <v>266</v>
      </c>
    </row>
    <row r="294" spans="3:10">
      <c r="C294" s="39" t="s">
        <v>381</v>
      </c>
      <c r="D294" s="7" t="s">
        <v>265</v>
      </c>
    </row>
    <row r="295" spans="3:10">
      <c r="C295" s="39" t="s">
        <v>382</v>
      </c>
      <c r="D295" s="7" t="s">
        <v>264</v>
      </c>
    </row>
    <row r="296" spans="3:10">
      <c r="C296" s="39" t="s">
        <v>384</v>
      </c>
      <c r="D296" s="7" t="s">
        <v>269</v>
      </c>
    </row>
    <row r="297" spans="3:10">
      <c r="C297" s="39" t="s">
        <v>385</v>
      </c>
      <c r="D297" s="7" t="s">
        <v>240</v>
      </c>
    </row>
    <row r="298" spans="3:10">
      <c r="C298" s="39" t="s">
        <v>498</v>
      </c>
      <c r="D298" s="7" t="s">
        <v>268</v>
      </c>
    </row>
    <row r="299" spans="3:10">
      <c r="C299" s="39" t="s">
        <v>499</v>
      </c>
      <c r="D299" s="7" t="s">
        <v>270</v>
      </c>
    </row>
    <row r="300" spans="3:10">
      <c r="C300" s="39" t="s">
        <v>500</v>
      </c>
      <c r="D300" s="7" t="s">
        <v>267</v>
      </c>
    </row>
    <row r="304" spans="3:10" s="9" customFormat="1" ht="13.5" thickBot="1">
      <c r="C304" s="47"/>
      <c r="D304" s="9" t="s">
        <v>29</v>
      </c>
      <c r="F304" s="349">
        <f>SUM(F265:F300)</f>
        <v>0</v>
      </c>
      <c r="G304" s="134"/>
      <c r="H304" s="40"/>
      <c r="I304" s="349">
        <f>SUM(I265:I300)</f>
        <v>0</v>
      </c>
      <c r="J304" s="134"/>
    </row>
    <row r="305" spans="3:10" ht="13.5" thickTop="1"/>
    <row r="307" spans="3:10">
      <c r="C307" s="47" t="s">
        <v>300</v>
      </c>
      <c r="D307" s="52" t="s">
        <v>286</v>
      </c>
      <c r="E307" s="9"/>
      <c r="F307" s="348"/>
      <c r="G307" s="134"/>
      <c r="H307" s="40"/>
      <c r="I307" s="348"/>
    </row>
    <row r="308" spans="3:10">
      <c r="D308" s="405" t="s">
        <v>1</v>
      </c>
      <c r="E308" s="41"/>
      <c r="F308" s="407" t="s">
        <v>2</v>
      </c>
      <c r="G308" s="138"/>
      <c r="H308" s="43"/>
      <c r="I308" s="407" t="s">
        <v>5</v>
      </c>
    </row>
    <row r="309" spans="3:10">
      <c r="D309" s="406"/>
      <c r="E309" s="44"/>
      <c r="F309" s="408"/>
      <c r="G309" s="139"/>
      <c r="H309" s="46"/>
      <c r="I309" s="408"/>
    </row>
    <row r="310" spans="3:10">
      <c r="C310" s="39" t="s">
        <v>19</v>
      </c>
      <c r="D310" s="7" t="s">
        <v>288</v>
      </c>
    </row>
    <row r="311" spans="3:10">
      <c r="C311" s="39" t="s">
        <v>24</v>
      </c>
      <c r="D311" s="7" t="s">
        <v>389</v>
      </c>
    </row>
    <row r="312" spans="3:10">
      <c r="C312" s="39" t="s">
        <v>27</v>
      </c>
      <c r="D312" s="7" t="s">
        <v>390</v>
      </c>
    </row>
    <row r="313" spans="3:10">
      <c r="C313" s="39" t="s">
        <v>38</v>
      </c>
      <c r="D313" s="7" t="s">
        <v>289</v>
      </c>
    </row>
    <row r="315" spans="3:10" s="9" customFormat="1" ht="13.5" thickBot="1">
      <c r="C315" s="47"/>
      <c r="D315" s="9" t="s">
        <v>29</v>
      </c>
      <c r="F315" s="349">
        <f>SUM(F310:F314)</f>
        <v>0</v>
      </c>
      <c r="G315" s="134"/>
      <c r="H315" s="40"/>
      <c r="I315" s="349">
        <f>SUM(I310:I314)</f>
        <v>0</v>
      </c>
      <c r="J315" s="134"/>
    </row>
    <row r="316" spans="3:10" ht="13.5" thickTop="1"/>
    <row r="318" spans="3:10">
      <c r="C318" s="47" t="s">
        <v>507</v>
      </c>
      <c r="D318" s="362" t="s">
        <v>417</v>
      </c>
      <c r="E318" s="9"/>
      <c r="F318" s="348"/>
      <c r="G318" s="134"/>
      <c r="H318" s="40"/>
      <c r="I318" s="348"/>
    </row>
    <row r="319" spans="3:10">
      <c r="D319" s="405" t="s">
        <v>1</v>
      </c>
      <c r="E319" s="41"/>
      <c r="F319" s="407" t="s">
        <v>2</v>
      </c>
      <c r="G319" s="138"/>
      <c r="H319" s="43"/>
      <c r="I319" s="407" t="s">
        <v>5</v>
      </c>
    </row>
    <row r="320" spans="3:10">
      <c r="D320" s="406"/>
      <c r="E320" s="44"/>
      <c r="F320" s="408"/>
      <c r="G320" s="139"/>
      <c r="H320" s="46"/>
      <c r="I320" s="408"/>
    </row>
    <row r="321" spans="3:9">
      <c r="C321" s="39" t="s">
        <v>19</v>
      </c>
      <c r="D321" s="7" t="s">
        <v>509</v>
      </c>
    </row>
    <row r="323" spans="3:9" ht="13.5" thickBot="1">
      <c r="D323" s="9" t="s">
        <v>29</v>
      </c>
      <c r="E323" s="9"/>
      <c r="F323" s="349">
        <f>SUM(F321:F322)</f>
        <v>0</v>
      </c>
      <c r="G323" s="134"/>
      <c r="H323" s="40"/>
      <c r="I323" s="349">
        <f>SUM(I321:I322)</f>
        <v>0</v>
      </c>
    </row>
    <row r="324" spans="3:9" ht="13.5" thickTop="1"/>
    <row r="325" spans="3:9">
      <c r="C325" s="47" t="s">
        <v>508</v>
      </c>
      <c r="D325" s="362" t="s">
        <v>420</v>
      </c>
      <c r="E325" s="9"/>
      <c r="F325" s="348"/>
      <c r="G325" s="134"/>
      <c r="H325" s="40"/>
      <c r="I325" s="348"/>
    </row>
    <row r="326" spans="3:9">
      <c r="D326" s="405" t="s">
        <v>1</v>
      </c>
      <c r="E326" s="41"/>
      <c r="F326" s="407" t="s">
        <v>2</v>
      </c>
      <c r="G326" s="138"/>
      <c r="H326" s="43"/>
      <c r="I326" s="407" t="s">
        <v>5</v>
      </c>
    </row>
    <row r="327" spans="3:9">
      <c r="D327" s="406"/>
      <c r="E327" s="44"/>
      <c r="F327" s="408"/>
      <c r="G327" s="139"/>
      <c r="H327" s="46"/>
      <c r="I327" s="408"/>
    </row>
    <row r="328" spans="3:9">
      <c r="C328" s="39" t="s">
        <v>19</v>
      </c>
      <c r="D328" s="7" t="s">
        <v>377</v>
      </c>
    </row>
    <row r="330" spans="3:9" ht="13.5" thickBot="1">
      <c r="D330" s="9" t="s">
        <v>29</v>
      </c>
      <c r="E330" s="9"/>
      <c r="F330" s="349">
        <f>SUM(F328:F329)</f>
        <v>0</v>
      </c>
      <c r="G330" s="134"/>
      <c r="H330" s="40"/>
      <c r="I330" s="349">
        <f>SUM(I328:I329)</f>
        <v>0</v>
      </c>
    </row>
    <row r="331" spans="3:9" ht="13.5" thickTop="1"/>
  </sheetData>
  <sortState ref="D261:I293">
    <sortCondition ref="D261"/>
  </sortState>
  <mergeCells count="75">
    <mergeCell ref="D319:D320"/>
    <mergeCell ref="F319:F320"/>
    <mergeCell ref="I319:I320"/>
    <mergeCell ref="D326:D327"/>
    <mergeCell ref="F326:F327"/>
    <mergeCell ref="I326:I327"/>
    <mergeCell ref="D263:D264"/>
    <mergeCell ref="F263:F264"/>
    <mergeCell ref="I263:I264"/>
    <mergeCell ref="D308:D309"/>
    <mergeCell ref="F308:F309"/>
    <mergeCell ref="I308:I309"/>
    <mergeCell ref="D233:D234"/>
    <mergeCell ref="F233:F234"/>
    <mergeCell ref="I233:I234"/>
    <mergeCell ref="D253:D254"/>
    <mergeCell ref="F253:F254"/>
    <mergeCell ref="I253:I254"/>
    <mergeCell ref="D223:D224"/>
    <mergeCell ref="F223:F224"/>
    <mergeCell ref="I223:I224"/>
    <mergeCell ref="D214:D215"/>
    <mergeCell ref="F214:F215"/>
    <mergeCell ref="I214:I215"/>
    <mergeCell ref="I123:I124"/>
    <mergeCell ref="F131:F132"/>
    <mergeCell ref="I131:I132"/>
    <mergeCell ref="D131:D132"/>
    <mergeCell ref="I182:I183"/>
    <mergeCell ref="F123:F124"/>
    <mergeCell ref="F140:F141"/>
    <mergeCell ref="I140:I141"/>
    <mergeCell ref="D140:D141"/>
    <mergeCell ref="D123:D124"/>
    <mergeCell ref="D148:D149"/>
    <mergeCell ref="F148:F149"/>
    <mergeCell ref="I148:I149"/>
    <mergeCell ref="D205:D206"/>
    <mergeCell ref="F205:F206"/>
    <mergeCell ref="I205:I206"/>
    <mergeCell ref="D196:D197"/>
    <mergeCell ref="F155:F156"/>
    <mergeCell ref="I155:I156"/>
    <mergeCell ref="F196:F197"/>
    <mergeCell ref="I196:I197"/>
    <mergeCell ref="D155:D156"/>
    <mergeCell ref="D182:D183"/>
    <mergeCell ref="F182:F183"/>
    <mergeCell ref="F30:G30"/>
    <mergeCell ref="I30:J30"/>
    <mergeCell ref="D71:D72"/>
    <mergeCell ref="F71:F72"/>
    <mergeCell ref="I71:I72"/>
    <mergeCell ref="D109:D110"/>
    <mergeCell ref="F109:F110"/>
    <mergeCell ref="I109:I110"/>
    <mergeCell ref="I79:I80"/>
    <mergeCell ref="F47:F48"/>
    <mergeCell ref="I47:I48"/>
    <mergeCell ref="D4:I4"/>
    <mergeCell ref="D79:D80"/>
    <mergeCell ref="D88:D89"/>
    <mergeCell ref="D96:D97"/>
    <mergeCell ref="D8:D9"/>
    <mergeCell ref="D47:D48"/>
    <mergeCell ref="F96:F97"/>
    <mergeCell ref="I96:I97"/>
    <mergeCell ref="F88:F89"/>
    <mergeCell ref="I88:I89"/>
    <mergeCell ref="F79:F80"/>
    <mergeCell ref="F8:G8"/>
    <mergeCell ref="I8:J8"/>
    <mergeCell ref="F39:G39"/>
    <mergeCell ref="I39:J39"/>
    <mergeCell ref="D30:D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C3:J108"/>
  <sheetViews>
    <sheetView workbookViewId="0">
      <selection activeCell="D92" sqref="D92:D98"/>
    </sheetView>
  </sheetViews>
  <sheetFormatPr defaultColWidth="9.140625" defaultRowHeight="12.75"/>
  <cols>
    <col min="1" max="2" width="3" style="7" customWidth="1"/>
    <col min="3" max="3" width="9.140625" style="39"/>
    <col min="4" max="4" width="28.140625" style="7" customWidth="1"/>
    <col min="5" max="5" width="9.140625" style="7"/>
    <col min="6" max="6" width="20.42578125" style="103" bestFit="1" customWidth="1"/>
    <col min="7" max="8" width="9.140625" style="7"/>
    <col min="9" max="9" width="20.42578125" style="103" bestFit="1" customWidth="1"/>
    <col min="10" max="10" width="9.140625" style="50"/>
    <col min="11" max="16384" width="9.140625" style="7"/>
  </cols>
  <sheetData>
    <row r="3" spans="3:10">
      <c r="D3" s="404" t="s">
        <v>290</v>
      </c>
      <c r="E3" s="404"/>
      <c r="F3" s="404"/>
      <c r="G3" s="404"/>
      <c r="H3" s="404"/>
      <c r="I3" s="404"/>
    </row>
    <row r="7" spans="3:10" s="9" customFormat="1">
      <c r="C7" s="47" t="s">
        <v>291</v>
      </c>
      <c r="D7" s="52" t="s">
        <v>30</v>
      </c>
      <c r="F7" s="134"/>
      <c r="G7" s="40"/>
      <c r="H7" s="40"/>
      <c r="I7" s="134"/>
      <c r="J7" s="48"/>
    </row>
    <row r="8" spans="3:10">
      <c r="D8" s="405" t="s">
        <v>1</v>
      </c>
      <c r="E8" s="41"/>
      <c r="F8" s="138" t="s">
        <v>2</v>
      </c>
      <c r="G8" s="42"/>
      <c r="H8" s="43"/>
      <c r="I8" s="138" t="s">
        <v>5</v>
      </c>
      <c r="J8" s="49"/>
    </row>
    <row r="9" spans="3:10">
      <c r="D9" s="406"/>
      <c r="E9" s="44"/>
      <c r="F9" s="139"/>
      <c r="G9" s="45"/>
      <c r="H9" s="46"/>
      <c r="I9" s="139"/>
      <c r="J9" s="49"/>
    </row>
    <row r="10" spans="3:10">
      <c r="C10" s="39" t="s">
        <v>19</v>
      </c>
      <c r="F10" s="103">
        <v>0</v>
      </c>
      <c r="G10" s="37"/>
      <c r="H10" s="37"/>
      <c r="I10" s="103">
        <v>0</v>
      </c>
    </row>
    <row r="11" spans="3:10">
      <c r="C11" s="39" t="s">
        <v>24</v>
      </c>
      <c r="F11" s="103">
        <v>0</v>
      </c>
      <c r="G11" s="37"/>
      <c r="H11" s="37"/>
      <c r="I11" s="103">
        <v>0</v>
      </c>
    </row>
    <row r="12" spans="3:10">
      <c r="C12" s="39" t="s">
        <v>27</v>
      </c>
      <c r="F12" s="103">
        <v>0</v>
      </c>
      <c r="G12" s="37"/>
      <c r="H12" s="37"/>
      <c r="I12" s="103">
        <v>0</v>
      </c>
    </row>
    <row r="13" spans="3:10">
      <c r="C13" s="39" t="s">
        <v>38</v>
      </c>
      <c r="F13" s="103">
        <v>0</v>
      </c>
      <c r="G13" s="37"/>
      <c r="H13" s="37"/>
      <c r="I13" s="103">
        <v>0</v>
      </c>
    </row>
    <row r="14" spans="3:10">
      <c r="C14" s="39" t="s">
        <v>39</v>
      </c>
      <c r="F14" s="103">
        <v>0</v>
      </c>
      <c r="G14" s="37"/>
      <c r="H14" s="37"/>
      <c r="I14" s="103">
        <v>0</v>
      </c>
    </row>
    <row r="15" spans="3:10">
      <c r="C15" s="39" t="s">
        <v>42</v>
      </c>
      <c r="F15" s="103">
        <v>0</v>
      </c>
      <c r="G15" s="37"/>
      <c r="H15" s="37"/>
      <c r="I15" s="103">
        <v>0</v>
      </c>
    </row>
    <row r="16" spans="3:10">
      <c r="C16" s="39" t="s">
        <v>43</v>
      </c>
      <c r="F16" s="103">
        <v>0</v>
      </c>
      <c r="G16" s="37"/>
      <c r="H16" s="37"/>
      <c r="I16" s="103">
        <v>0</v>
      </c>
    </row>
    <row r="17" spans="3:10" s="9" customFormat="1" ht="13.5" thickBot="1">
      <c r="C17" s="39" t="s">
        <v>44</v>
      </c>
      <c r="D17" s="9" t="s">
        <v>29</v>
      </c>
      <c r="F17" s="135">
        <f>SUM(F10:F16)</f>
        <v>0</v>
      </c>
      <c r="I17" s="135">
        <f>SUM(I10:I16)</f>
        <v>0</v>
      </c>
      <c r="J17" s="51"/>
    </row>
    <row r="18" spans="3:10" ht="13.5" thickTop="1"/>
    <row r="20" spans="3:10" s="9" customFormat="1">
      <c r="C20" s="47" t="s">
        <v>292</v>
      </c>
      <c r="D20" s="52" t="s">
        <v>31</v>
      </c>
      <c r="F20" s="134"/>
      <c r="G20" s="40"/>
      <c r="H20" s="40"/>
      <c r="I20" s="134"/>
      <c r="J20" s="48"/>
    </row>
    <row r="21" spans="3:10">
      <c r="D21" s="405" t="s">
        <v>1</v>
      </c>
      <c r="E21" s="41"/>
      <c r="F21" s="138" t="s">
        <v>2</v>
      </c>
      <c r="G21" s="42"/>
      <c r="H21" s="43"/>
      <c r="I21" s="138" t="s">
        <v>5</v>
      </c>
      <c r="J21" s="49"/>
    </row>
    <row r="22" spans="3:10">
      <c r="D22" s="406"/>
      <c r="E22" s="44"/>
      <c r="F22" s="139"/>
      <c r="G22" s="45"/>
      <c r="H22" s="46"/>
      <c r="I22" s="139"/>
      <c r="J22" s="49"/>
    </row>
    <row r="23" spans="3:10">
      <c r="C23" s="39" t="s">
        <v>19</v>
      </c>
      <c r="F23" s="103">
        <v>0</v>
      </c>
      <c r="I23" s="103">
        <v>0</v>
      </c>
    </row>
    <row r="24" spans="3:10">
      <c r="C24" s="39" t="s">
        <v>24</v>
      </c>
      <c r="F24" s="103">
        <v>0</v>
      </c>
      <c r="I24" s="103">
        <v>0</v>
      </c>
    </row>
    <row r="25" spans="3:10">
      <c r="C25" s="39" t="s">
        <v>27</v>
      </c>
      <c r="F25" s="103">
        <v>0</v>
      </c>
      <c r="I25" s="103">
        <v>0</v>
      </c>
    </row>
    <row r="26" spans="3:10">
      <c r="C26" s="39" t="s">
        <v>38</v>
      </c>
      <c r="F26" s="103">
        <v>0</v>
      </c>
      <c r="I26" s="103">
        <v>0</v>
      </c>
    </row>
    <row r="27" spans="3:10">
      <c r="C27" s="39" t="s">
        <v>39</v>
      </c>
      <c r="F27" s="103">
        <v>0</v>
      </c>
      <c r="I27" s="103">
        <v>0</v>
      </c>
    </row>
    <row r="28" spans="3:10">
      <c r="C28" s="39" t="s">
        <v>42</v>
      </c>
      <c r="F28" s="103">
        <v>0</v>
      </c>
      <c r="I28" s="103">
        <v>0</v>
      </c>
    </row>
    <row r="29" spans="3:10">
      <c r="C29" s="39" t="s">
        <v>43</v>
      </c>
      <c r="F29" s="103">
        <v>0</v>
      </c>
      <c r="I29" s="103">
        <v>0</v>
      </c>
    </row>
    <row r="30" spans="3:10">
      <c r="C30" s="39" t="s">
        <v>44</v>
      </c>
      <c r="F30" s="103">
        <v>0</v>
      </c>
      <c r="I30" s="103">
        <v>0</v>
      </c>
    </row>
    <row r="31" spans="3:10">
      <c r="C31" s="39" t="s">
        <v>45</v>
      </c>
      <c r="F31" s="103">
        <v>0</v>
      </c>
      <c r="I31" s="103">
        <v>0</v>
      </c>
    </row>
    <row r="32" spans="3:10">
      <c r="C32" s="39" t="s">
        <v>167</v>
      </c>
      <c r="F32" s="103">
        <v>0</v>
      </c>
      <c r="I32" s="103">
        <v>0</v>
      </c>
    </row>
    <row r="33" spans="3:10">
      <c r="C33" s="39" t="s">
        <v>168</v>
      </c>
      <c r="F33" s="103">
        <v>0</v>
      </c>
      <c r="I33" s="103">
        <v>0</v>
      </c>
    </row>
    <row r="34" spans="3:10">
      <c r="C34" s="39" t="s">
        <v>169</v>
      </c>
      <c r="F34" s="103">
        <v>0</v>
      </c>
      <c r="I34" s="103">
        <v>0</v>
      </c>
    </row>
    <row r="35" spans="3:10">
      <c r="C35" s="39" t="s">
        <v>170</v>
      </c>
      <c r="F35" s="103">
        <v>0</v>
      </c>
      <c r="I35" s="103">
        <v>0</v>
      </c>
    </row>
    <row r="36" spans="3:10">
      <c r="C36" s="39" t="s">
        <v>171</v>
      </c>
      <c r="F36" s="103">
        <v>0</v>
      </c>
      <c r="I36" s="103">
        <v>0</v>
      </c>
    </row>
    <row r="37" spans="3:10">
      <c r="C37" s="39" t="s">
        <v>172</v>
      </c>
      <c r="F37" s="103">
        <v>0</v>
      </c>
      <c r="I37" s="103">
        <v>0</v>
      </c>
    </row>
    <row r="38" spans="3:10" s="9" customFormat="1" ht="13.5" thickBot="1">
      <c r="C38" s="47"/>
      <c r="D38" s="9" t="s">
        <v>29</v>
      </c>
      <c r="F38" s="135">
        <f>SUM(F23:F37)</f>
        <v>0</v>
      </c>
      <c r="I38" s="135">
        <f>SUM(I23:I37)</f>
        <v>0</v>
      </c>
      <c r="J38" s="51"/>
    </row>
    <row r="39" spans="3:10" ht="13.5" thickTop="1"/>
    <row r="41" spans="3:10" s="9" customFormat="1">
      <c r="C41" s="47" t="s">
        <v>293</v>
      </c>
      <c r="D41" s="52" t="s">
        <v>166</v>
      </c>
      <c r="F41" s="134"/>
      <c r="G41" s="40"/>
      <c r="H41" s="40"/>
      <c r="I41" s="134"/>
      <c r="J41" s="51"/>
    </row>
    <row r="42" spans="3:10">
      <c r="D42" s="405" t="s">
        <v>1</v>
      </c>
      <c r="E42" s="41"/>
      <c r="F42" s="138" t="s">
        <v>2</v>
      </c>
      <c r="G42" s="42"/>
      <c r="H42" s="43"/>
      <c r="I42" s="138" t="s">
        <v>5</v>
      </c>
    </row>
    <row r="43" spans="3:10">
      <c r="D43" s="406"/>
      <c r="E43" s="44"/>
      <c r="F43" s="139"/>
      <c r="G43" s="45"/>
      <c r="H43" s="46"/>
      <c r="I43" s="139"/>
    </row>
    <row r="44" spans="3:10">
      <c r="C44" s="39" t="s">
        <v>19</v>
      </c>
      <c r="F44" s="103">
        <v>0</v>
      </c>
      <c r="I44" s="103">
        <v>0</v>
      </c>
    </row>
    <row r="45" spans="3:10">
      <c r="C45" s="39" t="s">
        <v>24</v>
      </c>
      <c r="F45" s="103">
        <v>0</v>
      </c>
      <c r="I45" s="103">
        <v>0</v>
      </c>
    </row>
    <row r="46" spans="3:10">
      <c r="C46" s="39" t="s">
        <v>27</v>
      </c>
      <c r="F46" s="103">
        <v>0</v>
      </c>
      <c r="I46" s="103">
        <v>0</v>
      </c>
    </row>
    <row r="47" spans="3:10">
      <c r="C47" s="39" t="s">
        <v>38</v>
      </c>
      <c r="F47" s="103">
        <v>0</v>
      </c>
      <c r="I47" s="103">
        <v>0</v>
      </c>
    </row>
    <row r="48" spans="3:10">
      <c r="C48" s="39" t="s">
        <v>39</v>
      </c>
      <c r="F48" s="103">
        <v>0</v>
      </c>
      <c r="I48" s="103">
        <v>0</v>
      </c>
    </row>
    <row r="49" spans="3:10">
      <c r="C49" s="39" t="s">
        <v>42</v>
      </c>
      <c r="F49" s="103">
        <v>0</v>
      </c>
      <c r="I49" s="103">
        <v>0</v>
      </c>
    </row>
    <row r="50" spans="3:10">
      <c r="C50" s="39" t="s">
        <v>43</v>
      </c>
      <c r="F50" s="103">
        <v>0</v>
      </c>
      <c r="I50" s="103">
        <v>0</v>
      </c>
    </row>
    <row r="51" spans="3:10">
      <c r="C51" s="39" t="s">
        <v>44</v>
      </c>
      <c r="F51" s="103">
        <v>0</v>
      </c>
      <c r="I51" s="103">
        <v>0</v>
      </c>
    </row>
    <row r="52" spans="3:10">
      <c r="C52" s="39" t="s">
        <v>45</v>
      </c>
      <c r="F52" s="103">
        <v>0</v>
      </c>
      <c r="I52" s="103">
        <v>0</v>
      </c>
      <c r="J52" s="79"/>
    </row>
    <row r="53" spans="3:10">
      <c r="C53" s="39" t="s">
        <v>167</v>
      </c>
      <c r="F53" s="103">
        <v>0</v>
      </c>
      <c r="I53" s="103">
        <v>0</v>
      </c>
      <c r="J53" s="79"/>
    </row>
    <row r="55" spans="3:10" s="9" customFormat="1" ht="13.5" thickBot="1">
      <c r="C55" s="47"/>
      <c r="D55" s="9" t="s">
        <v>29</v>
      </c>
      <c r="F55" s="135">
        <f>SUM(F44:F54)</f>
        <v>0</v>
      </c>
      <c r="I55" s="135">
        <f>SUM(I44:I54)</f>
        <v>0</v>
      </c>
      <c r="J55" s="51"/>
    </row>
    <row r="56" spans="3:10" ht="13.5" thickTop="1"/>
    <row r="58" spans="3:10" s="9" customFormat="1">
      <c r="C58" s="47" t="s">
        <v>295</v>
      </c>
      <c r="D58" s="52" t="s">
        <v>296</v>
      </c>
      <c r="F58" s="134"/>
      <c r="G58" s="40"/>
      <c r="H58" s="40"/>
      <c r="I58" s="134"/>
      <c r="J58" s="51"/>
    </row>
    <row r="59" spans="3:10">
      <c r="D59" s="405" t="s">
        <v>1</v>
      </c>
      <c r="E59" s="41"/>
      <c r="F59" s="138" t="s">
        <v>2</v>
      </c>
      <c r="G59" s="42"/>
      <c r="H59" s="43"/>
      <c r="I59" s="138" t="s">
        <v>5</v>
      </c>
    </row>
    <row r="60" spans="3:10">
      <c r="D60" s="406"/>
      <c r="E60" s="44"/>
      <c r="F60" s="139"/>
      <c r="G60" s="45"/>
      <c r="H60" s="46"/>
      <c r="I60" s="139"/>
    </row>
    <row r="61" spans="3:10">
      <c r="C61" s="39" t="s">
        <v>19</v>
      </c>
      <c r="F61" s="103">
        <v>0</v>
      </c>
      <c r="I61" s="103">
        <v>0</v>
      </c>
    </row>
    <row r="62" spans="3:10">
      <c r="C62" s="39" t="s">
        <v>24</v>
      </c>
      <c r="F62" s="103">
        <v>0</v>
      </c>
      <c r="I62" s="103">
        <v>0</v>
      </c>
    </row>
    <row r="63" spans="3:10">
      <c r="C63" s="39" t="s">
        <v>27</v>
      </c>
      <c r="F63" s="103">
        <v>0</v>
      </c>
      <c r="I63" s="103">
        <v>0</v>
      </c>
    </row>
    <row r="64" spans="3:10">
      <c r="C64" s="39" t="s">
        <v>38</v>
      </c>
      <c r="F64" s="103">
        <v>0</v>
      </c>
      <c r="I64" s="103">
        <v>0</v>
      </c>
    </row>
    <row r="65" spans="3:10">
      <c r="C65" s="39" t="s">
        <v>39</v>
      </c>
      <c r="F65" s="103">
        <v>0</v>
      </c>
      <c r="I65" s="103">
        <v>0</v>
      </c>
    </row>
    <row r="66" spans="3:10">
      <c r="C66" s="39" t="s">
        <v>42</v>
      </c>
      <c r="F66" s="103">
        <v>0</v>
      </c>
      <c r="I66" s="103">
        <v>0</v>
      </c>
    </row>
    <row r="68" spans="3:10" s="9" customFormat="1" ht="13.5" thickBot="1">
      <c r="C68" s="47"/>
      <c r="D68" s="9" t="s">
        <v>29</v>
      </c>
      <c r="F68" s="135">
        <f>SUM(F61:F66)</f>
        <v>0</v>
      </c>
      <c r="I68" s="135">
        <f>SUM(I61:I66)</f>
        <v>0</v>
      </c>
      <c r="J68" s="51"/>
    </row>
    <row r="69" spans="3:10" ht="13.5" thickTop="1"/>
    <row r="71" spans="3:10">
      <c r="C71" s="47" t="s">
        <v>297</v>
      </c>
      <c r="D71" s="52" t="s">
        <v>223</v>
      </c>
      <c r="E71" s="9"/>
      <c r="F71" s="134"/>
      <c r="G71" s="40"/>
      <c r="H71" s="40"/>
      <c r="I71" s="134"/>
    </row>
    <row r="72" spans="3:10">
      <c r="D72" s="405" t="s">
        <v>1</v>
      </c>
      <c r="E72" s="41"/>
      <c r="F72" s="138" t="s">
        <v>2</v>
      </c>
      <c r="G72" s="42"/>
      <c r="H72" s="43"/>
      <c r="I72" s="138" t="s">
        <v>5</v>
      </c>
    </row>
    <row r="73" spans="3:10" s="9" customFormat="1">
      <c r="C73" s="39"/>
      <c r="D73" s="406"/>
      <c r="E73" s="44"/>
      <c r="F73" s="139"/>
      <c r="G73" s="45"/>
      <c r="H73" s="46"/>
      <c r="I73" s="139"/>
      <c r="J73" s="51"/>
    </row>
    <row r="74" spans="3:10">
      <c r="C74" s="39" t="s">
        <v>19</v>
      </c>
      <c r="F74" s="106">
        <v>0</v>
      </c>
      <c r="I74" s="103">
        <v>0</v>
      </c>
    </row>
    <row r="75" spans="3:10">
      <c r="C75" s="39" t="s">
        <v>24</v>
      </c>
      <c r="F75" s="37">
        <v>0</v>
      </c>
      <c r="I75" s="103">
        <v>0</v>
      </c>
    </row>
    <row r="76" spans="3:10">
      <c r="F76" s="106"/>
    </row>
    <row r="77" spans="3:10" s="9" customFormat="1" ht="13.5" thickBot="1">
      <c r="C77" s="47"/>
      <c r="D77" s="9" t="s">
        <v>29</v>
      </c>
      <c r="F77" s="135">
        <f>SUM(F74:F76)</f>
        <v>0</v>
      </c>
      <c r="I77" s="135">
        <f>SUM(I74:I76)</f>
        <v>0</v>
      </c>
      <c r="J77" s="51"/>
    </row>
    <row r="78" spans="3:10" ht="13.5" thickTop="1"/>
    <row r="79" spans="3:10" s="9" customFormat="1">
      <c r="C79" s="47" t="s">
        <v>298</v>
      </c>
      <c r="D79" s="52" t="s">
        <v>341</v>
      </c>
      <c r="F79" s="134"/>
      <c r="G79" s="40"/>
      <c r="H79" s="40"/>
      <c r="I79" s="134"/>
      <c r="J79" s="51"/>
    </row>
    <row r="80" spans="3:10">
      <c r="D80" s="405" t="s">
        <v>1</v>
      </c>
      <c r="E80" s="41"/>
      <c r="F80" s="138" t="s">
        <v>2</v>
      </c>
      <c r="G80" s="42"/>
      <c r="H80" s="43"/>
      <c r="I80" s="138" t="s">
        <v>5</v>
      </c>
    </row>
    <row r="81" spans="3:10">
      <c r="D81" s="406"/>
      <c r="E81" s="44"/>
      <c r="F81" s="139"/>
      <c r="G81" s="45"/>
      <c r="H81" s="46"/>
      <c r="I81" s="139"/>
    </row>
    <row r="82" spans="3:10">
      <c r="C82" s="39" t="s">
        <v>19</v>
      </c>
      <c r="F82" s="103">
        <v>0</v>
      </c>
      <c r="I82" s="103">
        <v>0</v>
      </c>
    </row>
    <row r="83" spans="3:10">
      <c r="C83" s="39" t="s">
        <v>24</v>
      </c>
      <c r="F83" s="103">
        <v>0</v>
      </c>
      <c r="I83" s="103">
        <v>0</v>
      </c>
    </row>
    <row r="84" spans="3:10">
      <c r="C84" s="39" t="s">
        <v>27</v>
      </c>
      <c r="F84" s="103">
        <v>0</v>
      </c>
      <c r="I84" s="103">
        <v>0</v>
      </c>
    </row>
    <row r="86" spans="3:10" s="9" customFormat="1" ht="13.5" thickBot="1">
      <c r="C86" s="47"/>
      <c r="D86" s="9" t="s">
        <v>29</v>
      </c>
      <c r="F86" s="135">
        <f>SUM(F82:F85)</f>
        <v>0</v>
      </c>
      <c r="I86" s="135">
        <f>SUM(I82:I85)</f>
        <v>0</v>
      </c>
      <c r="J86" s="51"/>
    </row>
    <row r="87" spans="3:10" ht="13.5" thickTop="1"/>
    <row r="89" spans="3:10">
      <c r="C89" s="47" t="s">
        <v>301</v>
      </c>
      <c r="D89" s="52" t="s">
        <v>502</v>
      </c>
      <c r="E89" s="9"/>
      <c r="F89" s="134"/>
      <c r="G89" s="40"/>
      <c r="H89" s="40"/>
      <c r="I89" s="134"/>
    </row>
    <row r="90" spans="3:10" s="9" customFormat="1">
      <c r="C90" s="39"/>
      <c r="D90" s="405" t="s">
        <v>1</v>
      </c>
      <c r="E90" s="41"/>
      <c r="F90" s="138" t="s">
        <v>2</v>
      </c>
      <c r="G90" s="42"/>
      <c r="H90" s="43"/>
      <c r="I90" s="138" t="s">
        <v>5</v>
      </c>
      <c r="J90" s="51"/>
    </row>
    <row r="91" spans="3:10">
      <c r="D91" s="406"/>
      <c r="E91" s="44"/>
      <c r="F91" s="139"/>
      <c r="G91" s="45"/>
      <c r="H91" s="46"/>
      <c r="I91" s="139"/>
    </row>
    <row r="92" spans="3:10">
      <c r="C92" s="39" t="s">
        <v>19</v>
      </c>
      <c r="F92" s="103">
        <v>0</v>
      </c>
      <c r="I92" s="103">
        <v>0</v>
      </c>
    </row>
    <row r="93" spans="3:10">
      <c r="C93" s="39" t="s">
        <v>24</v>
      </c>
      <c r="F93" s="103">
        <v>0</v>
      </c>
      <c r="I93" s="103">
        <v>0</v>
      </c>
    </row>
    <row r="94" spans="3:10">
      <c r="C94" s="39" t="s">
        <v>27</v>
      </c>
      <c r="F94" s="103">
        <v>0</v>
      </c>
      <c r="I94" s="103">
        <v>0</v>
      </c>
    </row>
    <row r="95" spans="3:10">
      <c r="C95" s="39" t="s">
        <v>38</v>
      </c>
      <c r="F95" s="103">
        <v>0</v>
      </c>
      <c r="I95" s="103">
        <v>0</v>
      </c>
    </row>
    <row r="96" spans="3:10">
      <c r="C96" s="39" t="s">
        <v>39</v>
      </c>
      <c r="F96" s="103">
        <v>0</v>
      </c>
      <c r="I96" s="103">
        <v>0</v>
      </c>
    </row>
    <row r="97" spans="3:10">
      <c r="C97" s="39" t="s">
        <v>42</v>
      </c>
      <c r="F97" s="103">
        <v>0</v>
      </c>
      <c r="I97" s="103">
        <v>0</v>
      </c>
    </row>
    <row r="98" spans="3:10">
      <c r="C98" s="39" t="s">
        <v>43</v>
      </c>
      <c r="F98" s="103">
        <v>0</v>
      </c>
      <c r="I98" s="103">
        <v>0</v>
      </c>
    </row>
    <row r="99" spans="3:10" s="9" customFormat="1" ht="13.5" thickBot="1">
      <c r="C99" s="47"/>
      <c r="D99" s="9" t="s">
        <v>29</v>
      </c>
      <c r="F99" s="135">
        <f>SUM(F92:F98)</f>
        <v>0</v>
      </c>
      <c r="I99" s="135">
        <f>SUM(I92:I98)</f>
        <v>0</v>
      </c>
      <c r="J99" s="51"/>
    </row>
    <row r="100" spans="3:10" ht="13.5" thickTop="1"/>
    <row r="102" spans="3:10">
      <c r="C102" s="47" t="s">
        <v>513</v>
      </c>
      <c r="D102" s="52" t="s">
        <v>246</v>
      </c>
      <c r="E102" s="9"/>
      <c r="F102" s="134"/>
      <c r="G102" s="40"/>
      <c r="H102" s="40"/>
      <c r="I102" s="134"/>
    </row>
    <row r="103" spans="3:10">
      <c r="D103" s="405" t="s">
        <v>1</v>
      </c>
      <c r="E103" s="41"/>
      <c r="F103" s="138" t="s">
        <v>2</v>
      </c>
      <c r="G103" s="42"/>
      <c r="H103" s="43"/>
      <c r="I103" s="138" t="s">
        <v>5</v>
      </c>
    </row>
    <row r="104" spans="3:10">
      <c r="D104" s="406"/>
      <c r="E104" s="44"/>
      <c r="F104" s="139"/>
      <c r="G104" s="45"/>
      <c r="H104" s="46"/>
      <c r="I104" s="139"/>
    </row>
    <row r="105" spans="3:10">
      <c r="C105" s="39" t="s">
        <v>19</v>
      </c>
      <c r="D105" s="7" t="s">
        <v>246</v>
      </c>
      <c r="F105" s="103">
        <v>0</v>
      </c>
      <c r="I105" s="103">
        <v>0</v>
      </c>
    </row>
    <row r="107" spans="3:10" ht="13.5" thickBot="1">
      <c r="D107" s="9" t="s">
        <v>29</v>
      </c>
      <c r="E107" s="9"/>
      <c r="F107" s="135">
        <f>SUM(F105:F106)</f>
        <v>0</v>
      </c>
      <c r="G107" s="9"/>
      <c r="H107" s="9"/>
      <c r="I107" s="135">
        <f>SUM(I105:I106)</f>
        <v>0</v>
      </c>
    </row>
    <row r="108" spans="3:10" ht="13.5" thickTop="1"/>
  </sheetData>
  <mergeCells count="9">
    <mergeCell ref="D103:D104"/>
    <mergeCell ref="D3:I3"/>
    <mergeCell ref="D59:D60"/>
    <mergeCell ref="D72:D73"/>
    <mergeCell ref="D80:D81"/>
    <mergeCell ref="D90:D91"/>
    <mergeCell ref="D8:D9"/>
    <mergeCell ref="D21:D22"/>
    <mergeCell ref="D42:D4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3:P41"/>
  <sheetViews>
    <sheetView workbookViewId="0">
      <selection activeCell="A21" sqref="A21"/>
    </sheetView>
  </sheetViews>
  <sheetFormatPr defaultRowHeight="15"/>
  <cols>
    <col min="1" max="1" width="3.42578125" style="193" customWidth="1"/>
    <col min="2" max="2" width="7.140625" style="3" bestFit="1" customWidth="1"/>
    <col min="3" max="3" width="26.7109375" style="193" bestFit="1" customWidth="1"/>
    <col min="4" max="4" width="7.28515625" style="3" bestFit="1" customWidth="1"/>
    <col min="5" max="6" width="16.5703125" style="193" bestFit="1" customWidth="1"/>
    <col min="7" max="7" width="20.5703125" style="193" bestFit="1" customWidth="1"/>
    <col min="8" max="8" width="15.7109375" style="193" bestFit="1" customWidth="1"/>
    <col min="9" max="9" width="16.5703125" style="193" bestFit="1" customWidth="1"/>
    <col min="10" max="10" width="15" style="193" bestFit="1" customWidth="1"/>
    <col min="11" max="11" width="20.5703125" style="193" bestFit="1" customWidth="1"/>
    <col min="12" max="13" width="20.140625" style="193" bestFit="1" customWidth="1"/>
    <col min="14" max="16" width="14.7109375" style="193" bestFit="1" customWidth="1"/>
    <col min="17" max="19" width="9.140625" style="193"/>
    <col min="20" max="20" width="12.5703125" style="193" bestFit="1" customWidth="1"/>
    <col min="21" max="16384" width="9.140625" style="193"/>
  </cols>
  <sheetData>
    <row r="3" spans="2:13">
      <c r="C3" s="194" t="s">
        <v>512</v>
      </c>
    </row>
    <row r="4" spans="2:13">
      <c r="C4" s="415" t="s">
        <v>128</v>
      </c>
      <c r="D4" s="415"/>
      <c r="E4" s="415"/>
      <c r="F4" s="415"/>
      <c r="G4" s="415"/>
      <c r="H4" s="415"/>
      <c r="I4" s="415"/>
      <c r="J4" s="415"/>
      <c r="K4" s="415"/>
      <c r="L4" s="415"/>
      <c r="M4" s="415"/>
    </row>
    <row r="5" spans="2:13">
      <c r="C5" s="416" t="s">
        <v>129</v>
      </c>
      <c r="D5" s="416"/>
      <c r="E5" s="416"/>
      <c r="F5" s="416"/>
      <c r="G5" s="416"/>
      <c r="H5" s="416"/>
      <c r="I5" s="416"/>
      <c r="J5" s="416"/>
      <c r="K5" s="416"/>
      <c r="L5" s="416"/>
      <c r="M5" s="416"/>
    </row>
    <row r="6" spans="2:13" ht="15.75" thickBot="1">
      <c r="C6" s="195"/>
      <c r="D6" s="255"/>
      <c r="E6" s="192"/>
      <c r="F6" s="192"/>
      <c r="G6" s="192"/>
      <c r="H6" s="196"/>
      <c r="I6" s="196"/>
      <c r="J6" s="192"/>
      <c r="K6" s="192"/>
      <c r="L6" s="197"/>
      <c r="M6" s="192"/>
    </row>
    <row r="7" spans="2:13" ht="15.75" thickBot="1">
      <c r="B7" s="410" t="s">
        <v>400</v>
      </c>
      <c r="C7" s="429" t="s">
        <v>1</v>
      </c>
      <c r="D7" s="432" t="s">
        <v>130</v>
      </c>
      <c r="E7" s="435" t="s">
        <v>131</v>
      </c>
      <c r="F7" s="436"/>
      <c r="G7" s="437"/>
      <c r="H7" s="438" t="s">
        <v>132</v>
      </c>
      <c r="I7" s="439"/>
      <c r="J7" s="439"/>
      <c r="K7" s="440"/>
      <c r="L7" s="438" t="s">
        <v>133</v>
      </c>
      <c r="M7" s="440"/>
    </row>
    <row r="8" spans="2:13">
      <c r="B8" s="411"/>
      <c r="C8" s="430"/>
      <c r="D8" s="433"/>
      <c r="E8" s="441" t="s">
        <v>134</v>
      </c>
      <c r="F8" s="443" t="s">
        <v>135</v>
      </c>
      <c r="G8" s="445" t="s">
        <v>136</v>
      </c>
      <c r="H8" s="447" t="s">
        <v>134</v>
      </c>
      <c r="I8" s="449" t="s">
        <v>137</v>
      </c>
      <c r="J8" s="443" t="s">
        <v>138</v>
      </c>
      <c r="K8" s="451" t="s">
        <v>136</v>
      </c>
      <c r="L8" s="413" t="s">
        <v>139</v>
      </c>
      <c r="M8" s="413" t="s">
        <v>140</v>
      </c>
    </row>
    <row r="9" spans="2:13" ht="15.75" thickBot="1">
      <c r="B9" s="412"/>
      <c r="C9" s="431"/>
      <c r="D9" s="434"/>
      <c r="E9" s="442"/>
      <c r="F9" s="444"/>
      <c r="G9" s="446"/>
      <c r="H9" s="448"/>
      <c r="I9" s="450"/>
      <c r="J9" s="444"/>
      <c r="K9" s="452"/>
      <c r="L9" s="414"/>
      <c r="M9" s="414"/>
    </row>
    <row r="10" spans="2:13">
      <c r="B10" s="249">
        <v>1</v>
      </c>
      <c r="C10" s="246"/>
      <c r="D10" s="256"/>
      <c r="E10" s="198"/>
      <c r="F10" s="199"/>
      <c r="G10" s="200"/>
      <c r="H10" s="201">
        <f t="shared" ref="H10:H11" si="0">E10*D10%</f>
        <v>0</v>
      </c>
      <c r="I10" s="202"/>
      <c r="J10" s="203"/>
      <c r="K10" s="204">
        <f t="shared" ref="K10:K11" si="1">H10+I10</f>
        <v>0</v>
      </c>
      <c r="L10" s="205">
        <f t="shared" ref="L10:L11" si="2">E10</f>
        <v>0</v>
      </c>
      <c r="M10" s="204">
        <f t="shared" ref="M10:M11" si="3">E10+F10-K10</f>
        <v>0</v>
      </c>
    </row>
    <row r="11" spans="2:13" ht="15.75" thickBot="1">
      <c r="B11" s="250">
        <v>2</v>
      </c>
      <c r="C11" s="247"/>
      <c r="D11" s="257"/>
      <c r="E11" s="206"/>
      <c r="F11" s="207"/>
      <c r="G11" s="208"/>
      <c r="H11" s="209">
        <f t="shared" si="0"/>
        <v>0</v>
      </c>
      <c r="I11" s="210"/>
      <c r="J11" s="211"/>
      <c r="K11" s="212">
        <f t="shared" si="1"/>
        <v>0</v>
      </c>
      <c r="L11" s="205">
        <f t="shared" si="2"/>
        <v>0</v>
      </c>
      <c r="M11" s="212">
        <f t="shared" si="3"/>
        <v>0</v>
      </c>
    </row>
    <row r="12" spans="2:13" ht="15.75" thickBot="1">
      <c r="B12" s="251">
        <v>28</v>
      </c>
      <c r="C12" s="248" t="s">
        <v>156</v>
      </c>
      <c r="D12" s="258"/>
      <c r="E12" s="213">
        <f>SUM(E10:E11)</f>
        <v>0</v>
      </c>
      <c r="F12" s="213">
        <f>SUM(F10:F11)</f>
        <v>0</v>
      </c>
      <c r="G12" s="213">
        <f>SUM(G10:G11)</f>
        <v>0</v>
      </c>
      <c r="H12" s="214">
        <f>SUM(H10:H11)</f>
        <v>0</v>
      </c>
      <c r="I12" s="214">
        <f>SUM(I10:I11)</f>
        <v>0</v>
      </c>
      <c r="J12" s="214">
        <f>SUM(J10:J11)</f>
        <v>0</v>
      </c>
      <c r="K12" s="215">
        <f>SUM(K10:K11)</f>
        <v>0</v>
      </c>
      <c r="L12" s="213">
        <f>SUM(L10:L11)</f>
        <v>0</v>
      </c>
      <c r="M12" s="216">
        <f>SUM(M10:M11)</f>
        <v>0</v>
      </c>
    </row>
    <row r="13" spans="2:13">
      <c r="C13" s="217"/>
      <c r="D13" s="259"/>
      <c r="E13" s="218"/>
      <c r="F13" s="218"/>
      <c r="G13" s="218"/>
      <c r="H13" s="218"/>
      <c r="I13" s="218"/>
      <c r="J13" s="218"/>
      <c r="K13" s="218"/>
      <c r="L13" s="218"/>
      <c r="M13" s="218"/>
    </row>
    <row r="15" spans="2:13">
      <c r="C15" s="415" t="s">
        <v>128</v>
      </c>
      <c r="D15" s="415"/>
      <c r="E15" s="415"/>
      <c r="F15" s="415"/>
      <c r="G15" s="415"/>
      <c r="H15" s="415"/>
      <c r="I15" s="415"/>
      <c r="J15" s="415"/>
      <c r="K15" s="415"/>
      <c r="L15" s="415"/>
      <c r="M15" s="415"/>
    </row>
    <row r="16" spans="2:13">
      <c r="C16" s="416" t="s">
        <v>328</v>
      </c>
      <c r="D16" s="416"/>
      <c r="E16" s="416"/>
      <c r="F16" s="416"/>
      <c r="G16" s="416"/>
      <c r="H16" s="416"/>
      <c r="I16" s="416"/>
      <c r="J16" s="416"/>
      <c r="K16" s="416"/>
      <c r="L16" s="416"/>
      <c r="M16" s="416"/>
    </row>
    <row r="18" spans="2:16" ht="15.75" thickBot="1">
      <c r="B18" s="252"/>
      <c r="C18" s="220"/>
      <c r="D18" s="260"/>
      <c r="E18" s="220"/>
      <c r="F18" s="220"/>
      <c r="G18" s="220"/>
      <c r="H18" s="220"/>
      <c r="I18" s="220"/>
      <c r="J18" s="220"/>
      <c r="K18" s="220"/>
      <c r="L18" s="221"/>
      <c r="M18" s="222"/>
      <c r="N18" s="222"/>
      <c r="O18" s="222"/>
      <c r="P18" s="219"/>
    </row>
    <row r="19" spans="2:16" ht="15.75" thickBot="1">
      <c r="B19" s="423" t="s">
        <v>310</v>
      </c>
      <c r="C19" s="425" t="s">
        <v>1</v>
      </c>
      <c r="D19" s="427" t="s">
        <v>130</v>
      </c>
      <c r="E19" s="417" t="s">
        <v>131</v>
      </c>
      <c r="F19" s="419"/>
      <c r="G19" s="419"/>
      <c r="H19" s="419"/>
      <c r="I19" s="418"/>
      <c r="J19" s="417" t="s">
        <v>132</v>
      </c>
      <c r="K19" s="419"/>
      <c r="L19" s="419"/>
      <c r="M19" s="419"/>
      <c r="N19" s="418"/>
      <c r="O19" s="417" t="s">
        <v>133</v>
      </c>
      <c r="P19" s="418"/>
    </row>
    <row r="20" spans="2:16" ht="26.25" thickBot="1">
      <c r="B20" s="424"/>
      <c r="C20" s="426"/>
      <c r="D20" s="428"/>
      <c r="E20" s="223" t="s">
        <v>134</v>
      </c>
      <c r="F20" s="224" t="s">
        <v>311</v>
      </c>
      <c r="G20" s="224" t="s">
        <v>312</v>
      </c>
      <c r="H20" s="225" t="s">
        <v>313</v>
      </c>
      <c r="I20" s="224" t="s">
        <v>314</v>
      </c>
      <c r="J20" s="224" t="s">
        <v>134</v>
      </c>
      <c r="K20" s="224" t="s">
        <v>311</v>
      </c>
      <c r="L20" s="224" t="s">
        <v>312</v>
      </c>
      <c r="M20" s="226" t="s">
        <v>138</v>
      </c>
      <c r="N20" s="226" t="s">
        <v>314</v>
      </c>
      <c r="O20" s="226" t="s">
        <v>315</v>
      </c>
      <c r="P20" s="227" t="s">
        <v>316</v>
      </c>
    </row>
    <row r="21" spans="2:16">
      <c r="B21" s="253">
        <v>1</v>
      </c>
      <c r="C21" s="228"/>
      <c r="D21" s="261"/>
      <c r="E21" s="229"/>
      <c r="F21" s="230"/>
      <c r="G21" s="231"/>
      <c r="H21" s="232"/>
      <c r="I21" s="233">
        <f>E21+F21+G21-H21</f>
        <v>0</v>
      </c>
      <c r="J21" s="263"/>
      <c r="K21" s="202">
        <f>(E21-J21+F21)*D21%</f>
        <v>0</v>
      </c>
      <c r="L21" s="202">
        <f>G21*D21%/2</f>
        <v>0</v>
      </c>
      <c r="M21" s="202"/>
      <c r="N21" s="234">
        <f>J21+K21+L21-M21</f>
        <v>0</v>
      </c>
      <c r="O21" s="201">
        <f>E21-J21</f>
        <v>0</v>
      </c>
      <c r="P21" s="234">
        <f>I21-N21</f>
        <v>0</v>
      </c>
    </row>
    <row r="22" spans="2:16">
      <c r="B22" s="253">
        <v>2</v>
      </c>
      <c r="C22" s="228"/>
      <c r="D22" s="261"/>
      <c r="E22" s="229"/>
      <c r="F22" s="230"/>
      <c r="G22" s="231"/>
      <c r="H22" s="232"/>
      <c r="I22" s="233">
        <f t="shared" ref="I22:I23" si="4">E22+F22+G22-H22</f>
        <v>0</v>
      </c>
      <c r="J22" s="263"/>
      <c r="K22" s="202">
        <f t="shared" ref="K22:K23" si="5">(E22-J22+F22)*D22%</f>
        <v>0</v>
      </c>
      <c r="L22" s="202">
        <f t="shared" ref="L22:L23" si="6">G22*D22%/2</f>
        <v>0</v>
      </c>
      <c r="M22" s="202"/>
      <c r="N22" s="234">
        <f t="shared" ref="N22:N23" si="7">J22+K22+L22-M22</f>
        <v>0</v>
      </c>
      <c r="O22" s="201">
        <f t="shared" ref="O22:O23" si="8">E22-J22</f>
        <v>0</v>
      </c>
      <c r="P22" s="234">
        <f t="shared" ref="P22:P23" si="9">I22-N22</f>
        <v>0</v>
      </c>
    </row>
    <row r="23" spans="2:16" ht="15.75" thickBot="1">
      <c r="B23" s="253">
        <v>3</v>
      </c>
      <c r="C23" s="228"/>
      <c r="D23" s="261"/>
      <c r="E23" s="229"/>
      <c r="F23" s="230"/>
      <c r="G23" s="231"/>
      <c r="H23" s="232"/>
      <c r="I23" s="233">
        <f t="shared" si="4"/>
        <v>0</v>
      </c>
      <c r="J23" s="263"/>
      <c r="K23" s="202">
        <f t="shared" si="5"/>
        <v>0</v>
      </c>
      <c r="L23" s="202">
        <f t="shared" si="6"/>
        <v>0</v>
      </c>
      <c r="M23" s="202"/>
      <c r="N23" s="234">
        <f t="shared" si="7"/>
        <v>0</v>
      </c>
      <c r="O23" s="201">
        <f t="shared" si="8"/>
        <v>0</v>
      </c>
      <c r="P23" s="234">
        <f t="shared" si="9"/>
        <v>0</v>
      </c>
    </row>
    <row r="24" spans="2:16" ht="15.75" thickBot="1">
      <c r="B24" s="420" t="s">
        <v>156</v>
      </c>
      <c r="C24" s="421"/>
      <c r="D24" s="422"/>
      <c r="E24" s="241">
        <f>SUM(E21:E23)</f>
        <v>0</v>
      </c>
      <c r="F24" s="241">
        <f>SUM(F21:F23)</f>
        <v>0</v>
      </c>
      <c r="G24" s="241">
        <f>SUM(G21:G23)</f>
        <v>0</v>
      </c>
      <c r="H24" s="241">
        <f>SUM(H21:H23)</f>
        <v>0</v>
      </c>
      <c r="I24" s="241">
        <f>SUM(I21:I23)</f>
        <v>0</v>
      </c>
      <c r="J24" s="241">
        <f>SUM(J21:J23)</f>
        <v>0</v>
      </c>
      <c r="K24" s="241">
        <f>SUM(K21:K23)</f>
        <v>0</v>
      </c>
      <c r="L24" s="241">
        <f>SUM(L21:L23)</f>
        <v>0</v>
      </c>
      <c r="M24" s="241">
        <f>SUM(M21:M23)</f>
        <v>0</v>
      </c>
      <c r="N24" s="241">
        <f>SUM(N21:N23)</f>
        <v>0</v>
      </c>
      <c r="O24" s="241">
        <f>SUM(O21:O23)</f>
        <v>0</v>
      </c>
      <c r="P24" s="241">
        <f>SUM(P21:P23)</f>
        <v>0</v>
      </c>
    </row>
    <row r="25" spans="2:16">
      <c r="N25" s="193">
        <v>180000</v>
      </c>
    </row>
    <row r="26" spans="2:16">
      <c r="N26" s="193">
        <f>N24-N25</f>
        <v>-180000</v>
      </c>
    </row>
    <row r="27" spans="2:16">
      <c r="B27" s="252"/>
      <c r="C27" s="242"/>
      <c r="D27" s="252"/>
      <c r="E27" s="219"/>
      <c r="F27" s="219"/>
      <c r="G27" s="219"/>
      <c r="H27" s="243"/>
      <c r="I27" s="219"/>
      <c r="J27" s="219"/>
      <c r="K27" s="219"/>
      <c r="L27" s="219"/>
      <c r="M27" s="219"/>
    </row>
    <row r="28" spans="2:16">
      <c r="B28" s="252"/>
      <c r="C28" s="219"/>
      <c r="D28" s="252"/>
      <c r="E28" s="219"/>
      <c r="F28" s="219"/>
      <c r="G28" s="219"/>
      <c r="H28" s="219"/>
      <c r="I28" s="219"/>
      <c r="J28" s="219"/>
      <c r="K28" s="219"/>
      <c r="L28" s="219"/>
      <c r="M28" s="219"/>
    </row>
    <row r="29" spans="2:16">
      <c r="B29" s="254"/>
      <c r="C29" s="219"/>
      <c r="D29" s="252"/>
      <c r="E29" s="219"/>
      <c r="F29" s="219"/>
      <c r="G29" s="219"/>
      <c r="H29" s="219"/>
      <c r="I29" s="219"/>
      <c r="J29" s="219"/>
    </row>
    <row r="30" spans="2:16">
      <c r="B30" s="254"/>
      <c r="C30" s="244"/>
    </row>
    <row r="39" spans="5:5">
      <c r="E39" s="245"/>
    </row>
    <row r="41" spans="5:5">
      <c r="E41" s="245"/>
    </row>
  </sheetData>
  <protectedRanges>
    <protectedRange sqref="C10:C11" name="Range1"/>
    <protectedRange sqref="D10:D11" name="Range2"/>
    <protectedRange sqref="E10:E11" name="Range1_1"/>
    <protectedRange sqref="F10:F11" name="Range1_2"/>
  </protectedRanges>
  <mergeCells count="26">
    <mergeCell ref="C4:M4"/>
    <mergeCell ref="C5:M5"/>
    <mergeCell ref="C7:C9"/>
    <mergeCell ref="D7:D9"/>
    <mergeCell ref="E7:G7"/>
    <mergeCell ref="H7:K7"/>
    <mergeCell ref="L7:M7"/>
    <mergeCell ref="E8:E9"/>
    <mergeCell ref="F8:F9"/>
    <mergeCell ref="G8:G9"/>
    <mergeCell ref="H8:H9"/>
    <mergeCell ref="I8:I9"/>
    <mergeCell ref="J8:J9"/>
    <mergeCell ref="K8:K9"/>
    <mergeCell ref="L8:L9"/>
    <mergeCell ref="B24:D24"/>
    <mergeCell ref="B19:B20"/>
    <mergeCell ref="C19:C20"/>
    <mergeCell ref="D19:D20"/>
    <mergeCell ref="E19:I19"/>
    <mergeCell ref="B7:B9"/>
    <mergeCell ref="M8:M9"/>
    <mergeCell ref="C15:M15"/>
    <mergeCell ref="C16:M16"/>
    <mergeCell ref="O19:P19"/>
    <mergeCell ref="J19:N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D6:M44"/>
  <sheetViews>
    <sheetView topLeftCell="A21" workbookViewId="0">
      <selection activeCell="I33" sqref="I33"/>
    </sheetView>
  </sheetViews>
  <sheetFormatPr defaultRowHeight="15"/>
  <cols>
    <col min="7" max="7" width="22.5703125" bestFit="1" customWidth="1"/>
    <col min="8" max="8" width="22.5703125" customWidth="1"/>
    <col min="9" max="9" width="12.42578125" bestFit="1" customWidth="1"/>
    <col min="10" max="10" width="10" style="3" bestFit="1" customWidth="1"/>
    <col min="11" max="11" width="22.5703125" bestFit="1" customWidth="1"/>
    <col min="12" max="12" width="12" bestFit="1" customWidth="1"/>
    <col min="13" max="13" width="13.28515625" style="1" bestFit="1" customWidth="1"/>
  </cols>
  <sheetData>
    <row r="6" spans="6:13">
      <c r="G6" t="s">
        <v>86</v>
      </c>
      <c r="J6" s="2" t="s">
        <v>92</v>
      </c>
      <c r="K6" s="2" t="s">
        <v>93</v>
      </c>
      <c r="L6" t="s">
        <v>94</v>
      </c>
      <c r="M6" s="1" t="s">
        <v>34</v>
      </c>
    </row>
    <row r="7" spans="6:13">
      <c r="F7" t="s">
        <v>88</v>
      </c>
      <c r="G7">
        <v>5000</v>
      </c>
      <c r="J7" s="3">
        <v>5000</v>
      </c>
    </row>
    <row r="8" spans="6:13">
      <c r="F8" t="s">
        <v>89</v>
      </c>
      <c r="G8">
        <v>22295</v>
      </c>
      <c r="K8">
        <v>22295</v>
      </c>
    </row>
    <row r="9" spans="6:13">
      <c r="F9" t="s">
        <v>90</v>
      </c>
      <c r="G9">
        <v>45500</v>
      </c>
      <c r="L9">
        <v>45500</v>
      </c>
    </row>
    <row r="10" spans="6:13">
      <c r="F10" t="s">
        <v>91</v>
      </c>
      <c r="G10">
        <v>22750</v>
      </c>
      <c r="L10">
        <v>22750</v>
      </c>
    </row>
    <row r="11" spans="6:13">
      <c r="G11">
        <f>SUM(G7:G10)</f>
        <v>95545</v>
      </c>
    </row>
    <row r="13" spans="6:13">
      <c r="G13" t="s">
        <v>87</v>
      </c>
    </row>
    <row r="14" spans="6:13">
      <c r="F14" t="s">
        <v>88</v>
      </c>
      <c r="G14">
        <v>5000</v>
      </c>
      <c r="J14" s="3">
        <v>5000</v>
      </c>
    </row>
    <row r="15" spans="6:13">
      <c r="F15" t="s">
        <v>89</v>
      </c>
      <c r="G15">
        <v>467705</v>
      </c>
      <c r="K15">
        <v>467705</v>
      </c>
    </row>
    <row r="16" spans="6:13">
      <c r="F16" t="s">
        <v>90</v>
      </c>
      <c r="G16">
        <v>954500</v>
      </c>
      <c r="L16">
        <v>954500</v>
      </c>
    </row>
    <row r="17" spans="4:13">
      <c r="F17" t="s">
        <v>91</v>
      </c>
      <c r="G17">
        <v>477250</v>
      </c>
      <c r="L17">
        <v>477250</v>
      </c>
    </row>
    <row r="18" spans="4:13">
      <c r="G18">
        <f>SUM(G14:G17)</f>
        <v>1904455</v>
      </c>
      <c r="J18" s="3">
        <f>SUM(J7:J17)</f>
        <v>10000</v>
      </c>
      <c r="K18" s="3">
        <f>SUM(K7:K17)</f>
        <v>490000</v>
      </c>
      <c r="L18" s="3">
        <f>SUM(L7:L17)</f>
        <v>1500000</v>
      </c>
      <c r="M18" s="1">
        <f>J18+K18+L18</f>
        <v>2000000</v>
      </c>
    </row>
    <row r="25" spans="4:13">
      <c r="G25" t="s">
        <v>95</v>
      </c>
      <c r="K25" t="s">
        <v>101</v>
      </c>
    </row>
    <row r="26" spans="4:13">
      <c r="G26" t="s">
        <v>17</v>
      </c>
      <c r="I26" s="4">
        <v>21110995</v>
      </c>
      <c r="K26" t="s">
        <v>17</v>
      </c>
      <c r="L26" s="4">
        <v>21110995</v>
      </c>
    </row>
    <row r="27" spans="4:13">
      <c r="D27">
        <v>38828565</v>
      </c>
      <c r="G27" t="s">
        <v>96</v>
      </c>
      <c r="H27">
        <v>56879918</v>
      </c>
      <c r="I27" s="4"/>
      <c r="K27" t="s">
        <v>96</v>
      </c>
      <c r="L27" s="4">
        <v>18051352.23</v>
      </c>
    </row>
    <row r="28" spans="4:13">
      <c r="D28">
        <v>389200</v>
      </c>
      <c r="G28" s="5" t="s">
        <v>102</v>
      </c>
      <c r="H28" s="5">
        <v>-38828565</v>
      </c>
      <c r="I28" s="4">
        <f>H27+H28</f>
        <v>18051353</v>
      </c>
      <c r="K28" t="s">
        <v>97</v>
      </c>
      <c r="L28" s="4">
        <v>3214944</v>
      </c>
    </row>
    <row r="29" spans="4:13">
      <c r="D29">
        <v>436199</v>
      </c>
      <c r="G29" t="s">
        <v>97</v>
      </c>
      <c r="I29" s="4">
        <v>3214944</v>
      </c>
      <c r="K29" t="s">
        <v>35</v>
      </c>
      <c r="L29">
        <v>135608957.05000001</v>
      </c>
    </row>
    <row r="30" spans="4:13">
      <c r="D30">
        <v>708119</v>
      </c>
      <c r="G30" t="s">
        <v>104</v>
      </c>
      <c r="H30">
        <v>94424780</v>
      </c>
      <c r="K30" t="s">
        <v>98</v>
      </c>
      <c r="L30">
        <v>4760741.41</v>
      </c>
    </row>
    <row r="31" spans="4:13">
      <c r="D31">
        <v>4439213</v>
      </c>
      <c r="G31" t="s">
        <v>103</v>
      </c>
      <c r="H31">
        <v>2386615</v>
      </c>
      <c r="I31">
        <f>H30+H31</f>
        <v>96811395</v>
      </c>
      <c r="K31" t="s">
        <v>99</v>
      </c>
      <c r="L31">
        <v>4377889.54</v>
      </c>
    </row>
    <row r="32" spans="4:13">
      <c r="D32">
        <v>230435</v>
      </c>
      <c r="G32" s="6" t="s">
        <v>105</v>
      </c>
      <c r="I32">
        <v>38828565</v>
      </c>
    </row>
    <row r="33" spans="4:12">
      <c r="D33">
        <v>11800000</v>
      </c>
      <c r="G33" t="s">
        <v>106</v>
      </c>
      <c r="I33">
        <v>3134320</v>
      </c>
    </row>
    <row r="34" spans="4:12">
      <c r="D34">
        <f>SUM(D27:D33)</f>
        <v>56831731</v>
      </c>
      <c r="G34" t="s">
        <v>107</v>
      </c>
      <c r="I34">
        <v>1250951</v>
      </c>
    </row>
    <row r="35" spans="4:12">
      <c r="D35">
        <v>56879918</v>
      </c>
      <c r="G35" t="s">
        <v>108</v>
      </c>
      <c r="I35">
        <v>187643</v>
      </c>
    </row>
    <row r="36" spans="4:12">
      <c r="D36">
        <f>D34-D35</f>
        <v>-48187</v>
      </c>
      <c r="G36" t="s">
        <v>109</v>
      </c>
      <c r="I36">
        <v>4059261</v>
      </c>
    </row>
    <row r="37" spans="4:12">
      <c r="I37">
        <f>SUM(I26:I36)</f>
        <v>186649427</v>
      </c>
      <c r="L37">
        <f>SUM(L26:L32)</f>
        <v>187124879.23000002</v>
      </c>
    </row>
    <row r="40" spans="4:12">
      <c r="I40" t="s">
        <v>100</v>
      </c>
      <c r="J40" s="3">
        <f>I37-L37</f>
        <v>-475452.23000001907</v>
      </c>
    </row>
    <row r="43" spans="4:12">
      <c r="J43" s="3">
        <f>SUM(J40:J42)</f>
        <v>-475452.23000001907</v>
      </c>
    </row>
    <row r="44" spans="4:12">
      <c r="J44" s="3" t="s">
        <v>80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4:P38"/>
  <sheetViews>
    <sheetView workbookViewId="0"/>
  </sheetViews>
  <sheetFormatPr defaultRowHeight="15"/>
  <cols>
    <col min="8" max="9" width="14.85546875" style="1" bestFit="1" customWidth="1"/>
    <col min="10" max="10" width="9" bestFit="1" customWidth="1"/>
    <col min="11" max="11" width="11.28515625" bestFit="1" customWidth="1"/>
    <col min="12" max="12" width="15.85546875" style="1" bestFit="1" customWidth="1"/>
    <col min="13" max="13" width="16.5703125" style="1" bestFit="1" customWidth="1"/>
    <col min="14" max="14" width="14.85546875" style="1" bestFit="1" customWidth="1"/>
    <col min="15" max="15" width="15.85546875" style="1" bestFit="1" customWidth="1"/>
  </cols>
  <sheetData>
    <row r="4" spans="2:15">
      <c r="D4" s="76" t="s">
        <v>349</v>
      </c>
    </row>
    <row r="7" spans="2:15">
      <c r="H7" s="1" t="s">
        <v>373</v>
      </c>
      <c r="I7" s="1" t="s">
        <v>374</v>
      </c>
    </row>
    <row r="8" spans="2:15">
      <c r="C8" s="76" t="s">
        <v>350</v>
      </c>
      <c r="G8">
        <f>H8/M10*100</f>
        <v>0</v>
      </c>
      <c r="H8" s="1">
        <f>'Profit And Loss'!F35</f>
        <v>0</v>
      </c>
      <c r="I8" s="1">
        <v>9631775</v>
      </c>
      <c r="L8" s="1" t="s">
        <v>374</v>
      </c>
      <c r="M8" s="1" t="s">
        <v>373</v>
      </c>
    </row>
    <row r="10" spans="2:15">
      <c r="B10" s="76" t="s">
        <v>351</v>
      </c>
      <c r="C10" s="76" t="s">
        <v>352</v>
      </c>
      <c r="H10" s="1">
        <v>9388887.5322079565</v>
      </c>
      <c r="I10" s="1">
        <v>4307839</v>
      </c>
      <c r="K10" s="76" t="s">
        <v>375</v>
      </c>
      <c r="L10" s="1">
        <v>321400044</v>
      </c>
      <c r="M10" s="1">
        <f>587358611</f>
        <v>587358611</v>
      </c>
      <c r="N10" s="1">
        <f>M10*8.4%</f>
        <v>49338123.324000001</v>
      </c>
      <c r="O10" s="1">
        <v>321400044.20999998</v>
      </c>
    </row>
    <row r="11" spans="2:15">
      <c r="B11" s="76" t="s">
        <v>351</v>
      </c>
      <c r="C11" s="76" t="s">
        <v>353</v>
      </c>
      <c r="K11" s="76" t="s">
        <v>376</v>
      </c>
      <c r="L11" s="1">
        <v>27023255</v>
      </c>
      <c r="M11" s="1">
        <f>40784191.33</f>
        <v>40784191.329999998</v>
      </c>
    </row>
    <row r="12" spans="2:15">
      <c r="C12" s="76" t="s">
        <v>371</v>
      </c>
      <c r="H12" s="1">
        <v>-863537.16</v>
      </c>
      <c r="L12" s="1">
        <f>L11/L10%</f>
        <v>8.4079811140287219</v>
      </c>
      <c r="M12" s="1">
        <f>M11/M10%</f>
        <v>6.9436610898686553</v>
      </c>
      <c r="O12" s="1">
        <f>SUM(O10:O11)</f>
        <v>321400044.20999998</v>
      </c>
    </row>
    <row r="13" spans="2:15">
      <c r="C13" s="76" t="s">
        <v>372</v>
      </c>
      <c r="H13" s="1">
        <v>201149.6</v>
      </c>
      <c r="L13" s="1">
        <f>L11/8.4%</f>
        <v>321705416.66666663</v>
      </c>
      <c r="M13" s="1">
        <f>M11/8.4%</f>
        <v>485526087.26190472</v>
      </c>
      <c r="O13" s="1">
        <v>27023359</v>
      </c>
    </row>
    <row r="14" spans="2:15">
      <c r="L14" s="1">
        <f>L13-L10</f>
        <v>305372.66666662693</v>
      </c>
      <c r="M14" s="1">
        <f>M13-M10</f>
        <v>-101832523.73809528</v>
      </c>
      <c r="O14" s="1">
        <f>O13/O12%</f>
        <v>8.40801346696243</v>
      </c>
    </row>
    <row r="15" spans="2:15">
      <c r="B15" s="76" t="s">
        <v>354</v>
      </c>
      <c r="C15" s="76" t="s">
        <v>355</v>
      </c>
      <c r="H15" s="1">
        <f>Sheet2!I21</f>
        <v>6502609.6099749999</v>
      </c>
      <c r="I15" s="1">
        <v>3071168</v>
      </c>
    </row>
    <row r="16" spans="2:15" s="76" customFormat="1">
      <c r="C16" s="7" t="s">
        <v>299</v>
      </c>
      <c r="D16" s="7"/>
      <c r="H16" s="103">
        <v>231982</v>
      </c>
      <c r="I16" s="1"/>
      <c r="L16" s="1"/>
      <c r="M16" s="1"/>
      <c r="N16" s="1"/>
      <c r="O16" s="1"/>
    </row>
    <row r="17" spans="2:16" s="76" customFormat="1">
      <c r="C17" s="7" t="s">
        <v>377</v>
      </c>
      <c r="D17" s="7"/>
      <c r="H17" s="103">
        <v>180507</v>
      </c>
      <c r="I17" s="1"/>
      <c r="L17" s="1"/>
      <c r="M17" s="1"/>
      <c r="N17" s="1"/>
      <c r="O17" s="1"/>
    </row>
    <row r="18" spans="2:16">
      <c r="L18" s="1">
        <f>321400044+7625258+315746</f>
        <v>329341048</v>
      </c>
      <c r="N18" s="1">
        <v>49338123.32</v>
      </c>
    </row>
    <row r="19" spans="2:16">
      <c r="C19" s="76" t="s">
        <v>356</v>
      </c>
      <c r="H19" s="1">
        <f>H8+SUM(H10:H13)-H15-H16-H17</f>
        <v>1811401.3622329561</v>
      </c>
      <c r="I19" s="1">
        <f>I8+I10-I15</f>
        <v>10868446</v>
      </c>
      <c r="L19" s="1">
        <f>300017980+1946985</f>
        <v>301964965</v>
      </c>
      <c r="N19" s="1">
        <f>N18-M11</f>
        <v>8553931.9900000021</v>
      </c>
    </row>
    <row r="20" spans="2:16">
      <c r="L20" s="1">
        <f>L18-L19</f>
        <v>27376083</v>
      </c>
    </row>
    <row r="21" spans="2:16">
      <c r="B21" s="76"/>
      <c r="C21" s="76" t="s">
        <v>357</v>
      </c>
      <c r="H21" s="1">
        <f>H19</f>
        <v>1811401.3622329561</v>
      </c>
      <c r="I21" s="1">
        <f>I19</f>
        <v>10868446</v>
      </c>
      <c r="L21" s="1">
        <f>L20/L18*100</f>
        <v>8.3123810913482004</v>
      </c>
    </row>
    <row r="22" spans="2:16">
      <c r="C22" s="76" t="s">
        <v>358</v>
      </c>
      <c r="H22" s="1">
        <f>H21</f>
        <v>1811401.3622329561</v>
      </c>
      <c r="I22" s="1">
        <f>I21</f>
        <v>10868446</v>
      </c>
    </row>
    <row r="24" spans="2:16">
      <c r="C24" s="76" t="s">
        <v>359</v>
      </c>
      <c r="H24" s="1">
        <f>H22*30%</f>
        <v>543420.40866988676</v>
      </c>
      <c r="I24" s="1">
        <f>I22*30%</f>
        <v>3260533.8</v>
      </c>
      <c r="J24" s="76"/>
      <c r="P24" s="148"/>
    </row>
    <row r="25" spans="2:16">
      <c r="C25" s="76" t="s">
        <v>360</v>
      </c>
      <c r="H25" s="1">
        <f>H24*5%</f>
        <v>27171.020433494341</v>
      </c>
      <c r="I25" s="1">
        <f>I24*7.5%</f>
        <v>244540.03499999997</v>
      </c>
      <c r="J25" s="76"/>
    </row>
    <row r="26" spans="2:16">
      <c r="C26" s="76" t="s">
        <v>361</v>
      </c>
      <c r="H26" s="1">
        <f>(H24+H25)*3%</f>
        <v>17117.742873101433</v>
      </c>
      <c r="I26" s="1">
        <f>(I24+I25)*3%</f>
        <v>105152.21505</v>
      </c>
      <c r="J26" s="76"/>
    </row>
    <row r="27" spans="2:16" s="77" customFormat="1">
      <c r="C27" s="77" t="s">
        <v>366</v>
      </c>
      <c r="H27" s="149">
        <f>SUM(H24:H26)</f>
        <v>587709.1719764825</v>
      </c>
      <c r="I27" s="149">
        <f>SUM(I24:I26)</f>
        <v>3610226.0500499997</v>
      </c>
      <c r="J27" s="77">
        <f>800000/30%</f>
        <v>2666666.666666667</v>
      </c>
      <c r="L27" s="149"/>
      <c r="M27" s="149"/>
      <c r="N27" s="149"/>
      <c r="O27" s="149"/>
    </row>
    <row r="28" spans="2:16" s="76" customFormat="1">
      <c r="C28" s="76" t="s">
        <v>367</v>
      </c>
      <c r="H28" s="1">
        <f>H38</f>
        <v>0</v>
      </c>
      <c r="I28" s="1">
        <f>I38</f>
        <v>1915760.0474999999</v>
      </c>
      <c r="L28" s="1"/>
      <c r="M28" s="1"/>
      <c r="N28" s="1"/>
      <c r="O28" s="1"/>
    </row>
    <row r="29" spans="2:16" s="76" customFormat="1">
      <c r="C29" s="76" t="s">
        <v>368</v>
      </c>
      <c r="H29" s="1">
        <f>IF(H27&gt;H28,H27,H28)</f>
        <v>587709.1719764825</v>
      </c>
      <c r="I29" s="1">
        <f>IF(I27&gt;I28,I27,I28)</f>
        <v>3610226.0500499997</v>
      </c>
      <c r="L29" s="1"/>
      <c r="M29" s="1"/>
      <c r="N29" s="1"/>
      <c r="O29" s="1"/>
    </row>
    <row r="30" spans="2:16" s="76" customFormat="1">
      <c r="C30" s="76" t="s">
        <v>369</v>
      </c>
      <c r="H30" s="1">
        <v>10136774</v>
      </c>
      <c r="I30" s="1">
        <v>4131216</v>
      </c>
      <c r="L30" s="1"/>
      <c r="M30" s="1"/>
      <c r="N30" s="1"/>
      <c r="O30" s="1"/>
    </row>
    <row r="31" spans="2:16" s="76" customFormat="1">
      <c r="C31" s="76" t="s">
        <v>370</v>
      </c>
      <c r="H31" s="1">
        <f>H29-H30</f>
        <v>-9549064.8280235175</v>
      </c>
      <c r="I31" s="1">
        <f>I29-I30</f>
        <v>-520989.94995000027</v>
      </c>
      <c r="L31" s="1"/>
      <c r="M31" s="1"/>
      <c r="N31" s="1"/>
      <c r="O31" s="1"/>
    </row>
    <row r="33" spans="2:9">
      <c r="B33" s="76" t="s">
        <v>362</v>
      </c>
    </row>
    <row r="35" spans="2:9">
      <c r="B35" s="76" t="s">
        <v>363</v>
      </c>
      <c r="H35" s="1">
        <f>H8*18%</f>
        <v>0</v>
      </c>
      <c r="I35" s="1">
        <f>I8*18%</f>
        <v>1733719.5</v>
      </c>
    </row>
    <row r="36" spans="2:9">
      <c r="B36" s="76" t="s">
        <v>364</v>
      </c>
      <c r="H36" s="1">
        <f>H35*7.5%</f>
        <v>0</v>
      </c>
      <c r="I36" s="1">
        <f>I35*7.5%</f>
        <v>130028.96249999999</v>
      </c>
    </row>
    <row r="37" spans="2:9">
      <c r="B37" s="76" t="s">
        <v>365</v>
      </c>
      <c r="H37" s="1">
        <f>H35*3%</f>
        <v>0</v>
      </c>
      <c r="I37" s="1">
        <f>I35*3%</f>
        <v>52011.584999999999</v>
      </c>
    </row>
    <row r="38" spans="2:9">
      <c r="H38" s="1">
        <f>SUM(H35:H37)</f>
        <v>0</v>
      </c>
      <c r="I38" s="1">
        <f>SUM(I35:I37)</f>
        <v>1915760.0474999999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Computation</vt:lpstr>
      <vt:lpstr>Balance Sheet</vt:lpstr>
      <vt:lpstr>Profit And Loss</vt:lpstr>
      <vt:lpstr>Cash Flow</vt:lpstr>
      <vt:lpstr>Notes</vt:lpstr>
      <vt:lpstr>Grouping</vt:lpstr>
      <vt:lpstr>Fixed Assets</vt:lpstr>
      <vt:lpstr>Sheet5</vt:lpstr>
      <vt:lpstr>Comput</vt:lpstr>
      <vt:lpstr>Sheet1</vt:lpstr>
      <vt:lpstr>Sheet2</vt:lpstr>
      <vt:lpstr>Sheet3</vt:lpstr>
      <vt:lpstr>Sheet6</vt:lpstr>
      <vt:lpstr>Sheet4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Amol</dc:creator>
  <cp:lastModifiedBy>use</cp:lastModifiedBy>
  <dcterms:created xsi:type="dcterms:W3CDTF">2012-07-11T07:08:00Z</dcterms:created>
  <dcterms:modified xsi:type="dcterms:W3CDTF">2012-08-24T07:38:59Z</dcterms:modified>
</cp:coreProperties>
</file>