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/>
  </bookViews>
  <sheets>
    <sheet name="SalStmt" sheetId="1" r:id="rId1"/>
  </sheets>
  <definedNames>
    <definedName name="_xlnm._FilterDatabase" localSheetId="0" hidden="1">SalStmt!$A$3:$AX$3</definedName>
    <definedName name="_xlnm.Print_Area" localSheetId="0">SalStmt!$A$1:$AF$29</definedName>
    <definedName name="_xlnm.Print_Titles" localSheetId="0">SalStmt!$3:$3</definedName>
  </definedNames>
  <calcPr calcId="124519"/>
</workbook>
</file>

<file path=xl/calcChain.xml><?xml version="1.0" encoding="utf-8"?>
<calcChain xmlns="http://schemas.openxmlformats.org/spreadsheetml/2006/main">
  <c r="K19" i="1"/>
  <c r="K18"/>
  <c r="K17"/>
  <c r="K16"/>
  <c r="K15"/>
  <c r="K14"/>
  <c r="K13"/>
  <c r="K12"/>
  <c r="K11"/>
  <c r="K10"/>
  <c r="K9"/>
  <c r="K8"/>
  <c r="K7"/>
  <c r="K6"/>
  <c r="K5"/>
  <c r="K4"/>
  <c r="M19"/>
  <c r="N19" s="1"/>
  <c r="R19" s="1"/>
  <c r="N18"/>
  <c r="R18" s="1"/>
  <c r="M18"/>
  <c r="M17"/>
  <c r="N17" s="1"/>
  <c r="R17" s="1"/>
  <c r="M16"/>
  <c r="N16" s="1"/>
  <c r="R16" s="1"/>
  <c r="M15"/>
  <c r="N15" s="1"/>
  <c r="R15" s="1"/>
  <c r="M14"/>
  <c r="N14" s="1"/>
  <c r="R14" s="1"/>
  <c r="M13"/>
  <c r="N13" s="1"/>
  <c r="R13" s="1"/>
  <c r="M12"/>
  <c r="N12" s="1"/>
  <c r="R12" s="1"/>
  <c r="M11"/>
  <c r="N11" s="1"/>
  <c r="R11" s="1"/>
  <c r="M10"/>
  <c r="N10" s="1"/>
  <c r="R10" s="1"/>
  <c r="M9"/>
  <c r="N9" s="1"/>
  <c r="R9" s="1"/>
  <c r="M8"/>
  <c r="N8" s="1"/>
  <c r="R8" s="1"/>
  <c r="M7"/>
  <c r="N7" s="1"/>
  <c r="R7" s="1"/>
  <c r="M6"/>
  <c r="N6" s="1"/>
  <c r="R6" s="1"/>
  <c r="M5"/>
  <c r="N5" s="1"/>
  <c r="R5" s="1"/>
  <c r="AI25"/>
  <c r="AI27" s="1"/>
  <c r="AT21"/>
  <c r="AO21"/>
  <c r="AM21"/>
  <c r="AF21"/>
  <c r="AD21"/>
  <c r="Z21"/>
  <c r="Y21"/>
  <c r="X21"/>
  <c r="T21"/>
  <c r="S21"/>
  <c r="Q21"/>
  <c r="P21"/>
  <c r="O21"/>
  <c r="AU20"/>
  <c r="AN20"/>
  <c r="AP19"/>
  <c r="AS19" s="1"/>
  <c r="AC19"/>
  <c r="W19"/>
  <c r="U19"/>
  <c r="AG19"/>
  <c r="AP18"/>
  <c r="AS18" s="1"/>
  <c r="AC18"/>
  <c r="W18"/>
  <c r="U18"/>
  <c r="AG18"/>
  <c r="AP17"/>
  <c r="AS17" s="1"/>
  <c r="AG17"/>
  <c r="AH17" s="1"/>
  <c r="AC17"/>
  <c r="W17"/>
  <c r="V17"/>
  <c r="U17"/>
  <c r="AP16"/>
  <c r="AS16" s="1"/>
  <c r="AH16"/>
  <c r="AG16"/>
  <c r="AC16"/>
  <c r="W16"/>
  <c r="V16"/>
  <c r="U16"/>
  <c r="AP15"/>
  <c r="AS15" s="1"/>
  <c r="AG15"/>
  <c r="AC15"/>
  <c r="W15"/>
  <c r="V15"/>
  <c r="U15"/>
  <c r="AP14"/>
  <c r="AS14" s="1"/>
  <c r="AG14"/>
  <c r="AC14"/>
  <c r="W14"/>
  <c r="V14"/>
  <c r="U14"/>
  <c r="AP13"/>
  <c r="AQ13" s="1"/>
  <c r="AG13"/>
  <c r="AH13" s="1"/>
  <c r="AC13"/>
  <c r="W13"/>
  <c r="V13"/>
  <c r="AA13" s="1"/>
  <c r="AB13" s="1"/>
  <c r="AE13" s="1"/>
  <c r="U13"/>
  <c r="AP12"/>
  <c r="AS12" s="1"/>
  <c r="AG12"/>
  <c r="AC12"/>
  <c r="W12"/>
  <c r="V12"/>
  <c r="U12"/>
  <c r="AP11"/>
  <c r="AS11" s="1"/>
  <c r="AG11"/>
  <c r="AC11"/>
  <c r="W11"/>
  <c r="V11"/>
  <c r="U11"/>
  <c r="AP10"/>
  <c r="AS10" s="1"/>
  <c r="AG10"/>
  <c r="AC10"/>
  <c r="W10"/>
  <c r="V10"/>
  <c r="U10"/>
  <c r="AP9"/>
  <c r="AS9" s="1"/>
  <c r="AC9"/>
  <c r="W9"/>
  <c r="U9"/>
  <c r="AG9"/>
  <c r="AP8"/>
  <c r="AQ8" s="1"/>
  <c r="AC8"/>
  <c r="W8"/>
  <c r="U8"/>
  <c r="AP7"/>
  <c r="AS7" s="1"/>
  <c r="AC7"/>
  <c r="W7"/>
  <c r="U7"/>
  <c r="AG7"/>
  <c r="A7"/>
  <c r="A8" s="1"/>
  <c r="A9" s="1"/>
  <c r="A10" s="1"/>
  <c r="A11" s="1"/>
  <c r="A12" s="1"/>
  <c r="AP6"/>
  <c r="AQ6" s="1"/>
  <c r="AC6"/>
  <c r="W6"/>
  <c r="U6"/>
  <c r="A6"/>
  <c r="AP5"/>
  <c r="AS5" s="1"/>
  <c r="AC5"/>
  <c r="W5"/>
  <c r="U5"/>
  <c r="AG5"/>
  <c r="AP4"/>
  <c r="AP21" s="1"/>
  <c r="AC4"/>
  <c r="W4"/>
  <c r="W21" s="1"/>
  <c r="U4"/>
  <c r="N4"/>
  <c r="R4" s="1"/>
  <c r="M4"/>
  <c r="R21" l="1"/>
  <c r="AA10"/>
  <c r="AB10" s="1"/>
  <c r="AE10" s="1"/>
  <c r="AA11"/>
  <c r="AB11" s="1"/>
  <c r="AE11" s="1"/>
  <c r="AA12"/>
  <c r="AB12" s="1"/>
  <c r="AE12" s="1"/>
  <c r="AA14"/>
  <c r="AB14" s="1"/>
  <c r="AE14" s="1"/>
  <c r="AA15"/>
  <c r="AB15" s="1"/>
  <c r="AE15" s="1"/>
  <c r="AU13"/>
  <c r="AU8"/>
  <c r="M21"/>
  <c r="AU6"/>
  <c r="AS6"/>
  <c r="AR6" s="1"/>
  <c r="AS8"/>
  <c r="AR8" s="1"/>
  <c r="AS13"/>
  <c r="AR13" s="1"/>
  <c r="AA16"/>
  <c r="AB16" s="1"/>
  <c r="AE16" s="1"/>
  <c r="AK16"/>
  <c r="AA17"/>
  <c r="AB17" s="1"/>
  <c r="AE17" s="1"/>
  <c r="AK17"/>
  <c r="U21"/>
  <c r="AH10"/>
  <c r="AK10" s="1"/>
  <c r="AH11"/>
  <c r="AK11" s="1"/>
  <c r="AH12"/>
  <c r="AK12" s="1"/>
  <c r="AH14"/>
  <c r="AK14" s="1"/>
  <c r="AH15"/>
  <c r="AK15" s="1"/>
  <c r="AI7"/>
  <c r="AH7"/>
  <c r="AK7" s="1"/>
  <c r="AI5"/>
  <c r="AH5"/>
  <c r="AK5" s="1"/>
  <c r="AI9"/>
  <c r="AH9"/>
  <c r="AK9" s="1"/>
  <c r="AI18"/>
  <c r="AH18"/>
  <c r="AK18" s="1"/>
  <c r="AI19"/>
  <c r="AH19"/>
  <c r="AK19" s="1"/>
  <c r="AG6"/>
  <c r="AG8"/>
  <c r="AI13"/>
  <c r="AK13"/>
  <c r="N21"/>
  <c r="V6"/>
  <c r="AA6" s="1"/>
  <c r="AB6" s="1"/>
  <c r="AE6" s="1"/>
  <c r="V8"/>
  <c r="AA8" s="1"/>
  <c r="AB8" s="1"/>
  <c r="AE8" s="1"/>
  <c r="V4"/>
  <c r="AA4" s="1"/>
  <c r="AG4"/>
  <c r="AQ4"/>
  <c r="AS4"/>
  <c r="V5"/>
  <c r="AA5" s="1"/>
  <c r="AB5" s="1"/>
  <c r="AE5" s="1"/>
  <c r="AQ5"/>
  <c r="AU5" s="1"/>
  <c r="V7"/>
  <c r="AA7" s="1"/>
  <c r="AB7" s="1"/>
  <c r="AE7" s="1"/>
  <c r="AQ7"/>
  <c r="AU7" s="1"/>
  <c r="V9"/>
  <c r="AA9" s="1"/>
  <c r="AB9" s="1"/>
  <c r="AE9" s="1"/>
  <c r="AQ9"/>
  <c r="AU9" s="1"/>
  <c r="AI10"/>
  <c r="AQ10"/>
  <c r="AU10" s="1"/>
  <c r="AI11"/>
  <c r="AQ11"/>
  <c r="AU11" s="1"/>
  <c r="AI12"/>
  <c r="AQ12"/>
  <c r="AU12" s="1"/>
  <c r="AI14"/>
  <c r="AQ14"/>
  <c r="AU14" s="1"/>
  <c r="AI15"/>
  <c r="AQ15"/>
  <c r="AU15" s="1"/>
  <c r="AI16"/>
  <c r="AQ16"/>
  <c r="AU16" s="1"/>
  <c r="AI17"/>
  <c r="AQ17"/>
  <c r="AU17" s="1"/>
  <c r="V18"/>
  <c r="AA18" s="1"/>
  <c r="AB18" s="1"/>
  <c r="AE18" s="1"/>
  <c r="AQ18"/>
  <c r="AU18" s="1"/>
  <c r="V19"/>
  <c r="AA19" s="1"/>
  <c r="AB19" s="1"/>
  <c r="AE19" s="1"/>
  <c r="AQ19"/>
  <c r="AU19" s="1"/>
  <c r="AJ17" l="1"/>
  <c r="AN17" s="1"/>
  <c r="AJ16"/>
  <c r="AN16" s="1"/>
  <c r="AJ15"/>
  <c r="AN15" s="1"/>
  <c r="AJ14"/>
  <c r="AN14" s="1"/>
  <c r="AJ12"/>
  <c r="AN12" s="1"/>
  <c r="AJ11"/>
  <c r="AN11" s="1"/>
  <c r="AJ10"/>
  <c r="AN10" s="1"/>
  <c r="AU4"/>
  <c r="AU21" s="1"/>
  <c r="AQ21"/>
  <c r="AA21"/>
  <c r="AB4"/>
  <c r="AJ13"/>
  <c r="AN13" s="1"/>
  <c r="AH6"/>
  <c r="AI6"/>
  <c r="AK6"/>
  <c r="AL18"/>
  <c r="AJ18"/>
  <c r="AN18" s="1"/>
  <c r="AL5"/>
  <c r="AJ5"/>
  <c r="AN5" s="1"/>
  <c r="AR7"/>
  <c r="AR18"/>
  <c r="AR16"/>
  <c r="AR14"/>
  <c r="AR11"/>
  <c r="AR9"/>
  <c r="AR4"/>
  <c r="AS21"/>
  <c r="AI4"/>
  <c r="AH4"/>
  <c r="AG21"/>
  <c r="AH8"/>
  <c r="AI8"/>
  <c r="AK8"/>
  <c r="AJ19"/>
  <c r="AN19" s="1"/>
  <c r="AJ9"/>
  <c r="AN9" s="1"/>
  <c r="AJ7"/>
  <c r="AN7" s="1"/>
  <c r="V21"/>
  <c r="AR5"/>
  <c r="AR19"/>
  <c r="AR17"/>
  <c r="AR15"/>
  <c r="AR12"/>
  <c r="AR10"/>
  <c r="AJ8" l="1"/>
  <c r="AN8" s="1"/>
  <c r="AK24"/>
  <c r="AK22"/>
  <c r="AK23"/>
  <c r="AI21"/>
  <c r="AL7"/>
  <c r="AL9"/>
  <c r="AL19"/>
  <c r="AL13"/>
  <c r="AL10"/>
  <c r="AL11"/>
  <c r="AL12"/>
  <c r="AL14"/>
  <c r="AL15"/>
  <c r="AL16"/>
  <c r="AL17"/>
  <c r="AJ6"/>
  <c r="AN6" s="1"/>
  <c r="AE4"/>
  <c r="AE21" s="1"/>
  <c r="AB21"/>
  <c r="AH21"/>
  <c r="AK26" s="1"/>
  <c r="AN26" s="1"/>
  <c r="AK4"/>
  <c r="AK21" s="1"/>
  <c r="AR21"/>
  <c r="AL6" l="1"/>
  <c r="AN22"/>
  <c r="AL22"/>
  <c r="AL8"/>
  <c r="AL23"/>
  <c r="AN23"/>
  <c r="AN24"/>
  <c r="AL24"/>
  <c r="AJ4"/>
  <c r="AJ21" l="1"/>
  <c r="AK25" s="1"/>
  <c r="AN4"/>
  <c r="AN21" s="1"/>
  <c r="AL4"/>
  <c r="AL21" s="1"/>
  <c r="AL27" s="1"/>
  <c r="AN25" l="1"/>
  <c r="AK27"/>
  <c r="AN27" s="1"/>
</calcChain>
</file>

<file path=xl/comments1.xml><?xml version="1.0" encoding="utf-8"?>
<comments xmlns="http://schemas.openxmlformats.org/spreadsheetml/2006/main">
  <authors>
    <author>ramana</author>
    <author>test</author>
  </authors>
  <commentList>
    <comment ref="X5" authorId="0">
      <text>
        <r>
          <rPr>
            <b/>
            <sz val="8"/>
            <color indexed="81"/>
            <rFont val="Tahoma"/>
            <family val="2"/>
          </rPr>
          <t>Salary Loan of Rs.6000, setteled in 6 equal installlments from Dec. 11</t>
        </r>
      </text>
    </comment>
    <comment ref="X6" authorId="1">
      <text>
        <r>
          <rPr>
            <b/>
            <sz val="8"/>
            <color indexed="81"/>
            <rFont val="Tahoma"/>
            <family val="2"/>
          </rPr>
          <t>Deducted Salary Advance</t>
        </r>
      </text>
    </comment>
    <comment ref="X10" authorId="0">
      <text>
        <r>
          <rPr>
            <b/>
            <sz val="8"/>
            <color indexed="81"/>
            <rFont val="Tahoma"/>
            <family val="2"/>
          </rPr>
          <t>He has borrowed Salary Loan of Rs. 10000. will be deducted in 6 equal installments
Third Installment Rs. 1650 is deducted.
Deduction started in 
(Oct-11)</t>
        </r>
      </text>
    </comment>
  </commentList>
</comments>
</file>

<file path=xl/sharedStrings.xml><?xml version="1.0" encoding="utf-8"?>
<sst xmlns="http://schemas.openxmlformats.org/spreadsheetml/2006/main" count="79" uniqueCount="55">
  <si>
    <t>Salary Statement for the month of July - 2012</t>
  </si>
  <si>
    <t>July 2012</t>
  </si>
  <si>
    <t>S.No</t>
  </si>
  <si>
    <t>Emp ID</t>
  </si>
  <si>
    <t>Level</t>
  </si>
  <si>
    <t>Emp Name</t>
  </si>
  <si>
    <t>Department</t>
  </si>
  <si>
    <t>Designation</t>
  </si>
  <si>
    <t>Location</t>
  </si>
  <si>
    <t>PF Account number</t>
  </si>
  <si>
    <t>Bank A/c No.</t>
  </si>
  <si>
    <t>ESI Account Number</t>
  </si>
  <si>
    <t>Total W.D.</t>
  </si>
  <si>
    <t>Days Present</t>
  </si>
  <si>
    <t>Basic</t>
  </si>
  <si>
    <t>HRA</t>
  </si>
  <si>
    <t>Conv. Allow.</t>
  </si>
  <si>
    <t>Medl. Allow.</t>
  </si>
  <si>
    <t>Edu. Allow.</t>
  </si>
  <si>
    <t>Spl. Allow.</t>
  </si>
  <si>
    <t>GROSS</t>
  </si>
  <si>
    <t>TDS</t>
  </si>
  <si>
    <t>PT</t>
  </si>
  <si>
    <t>EPF</t>
  </si>
  <si>
    <t>ESI</t>
  </si>
  <si>
    <t>ADV.</t>
  </si>
  <si>
    <t>Other Deduc</t>
  </si>
  <si>
    <t>LOP</t>
  </si>
  <si>
    <t>Total Ded.</t>
  </si>
  <si>
    <t>NET PAY</t>
  </si>
  <si>
    <t>Loans and Advances</t>
  </si>
  <si>
    <t>Salary for the month of July - 12</t>
  </si>
  <si>
    <t>EARNED BASIC</t>
  </si>
  <si>
    <t>Diff Amt</t>
  </si>
  <si>
    <t>12%          AC-1</t>
  </si>
  <si>
    <t>3.67%      AC-10</t>
  </si>
  <si>
    <t>8.33%              AC-1</t>
  </si>
  <si>
    <t>Total</t>
  </si>
  <si>
    <t>EARNED Gross</t>
  </si>
  <si>
    <t>Bal - CL</t>
  </si>
  <si>
    <t>Bal - SL</t>
  </si>
  <si>
    <t xml:space="preserve"> Bal - EL</t>
  </si>
  <si>
    <t>Email-ID</t>
  </si>
  <si>
    <t>-</t>
  </si>
  <si>
    <t>Account No.02</t>
  </si>
  <si>
    <t>Account No.21</t>
  </si>
  <si>
    <t>Account No.22</t>
  </si>
  <si>
    <t>Account No.01</t>
  </si>
  <si>
    <t>Account No.10</t>
  </si>
  <si>
    <t>No. of days in a month</t>
  </si>
  <si>
    <t>July</t>
  </si>
  <si>
    <t>2012</t>
  </si>
  <si>
    <t>PF Statement for the month of July 2012</t>
  </si>
  <si>
    <t>Leave Balance as on 31st July 2012</t>
  </si>
  <si>
    <t>ESI Statement for the month of July 2012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</si>
</sst>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#,##0;[Red]#,##0"/>
    <numFmt numFmtId="166" formatCode="_-* #,##0_£_-;_-* #,##0_£\-;_-* &quot;-&quot;??_£_-;_-@_-"/>
  </numFmts>
  <fonts count="12">
    <font>
      <sz val="10"/>
      <name val="Arial"/>
    </font>
    <font>
      <b/>
      <sz val="8"/>
      <name val="Century Gothic"/>
      <family val="2"/>
    </font>
    <font>
      <sz val="8"/>
      <name val="Century Gothic"/>
      <family val="2"/>
    </font>
    <font>
      <sz val="10"/>
      <name val="Arial"/>
      <family val="2"/>
    </font>
    <font>
      <b/>
      <sz val="9"/>
      <color indexed="12"/>
      <name val="Book Antiqua"/>
      <family val="1"/>
    </font>
    <font>
      <sz val="8"/>
      <color indexed="18"/>
      <name val="Century Gothic"/>
      <family val="2"/>
    </font>
    <font>
      <sz val="9"/>
      <color indexed="12"/>
      <name val="Book Antiqua"/>
      <family val="1"/>
    </font>
    <font>
      <sz val="10"/>
      <color indexed="12"/>
      <name val="Book Antiqua"/>
      <family val="1"/>
    </font>
    <font>
      <sz val="9"/>
      <name val="Book Antiqua"/>
      <family val="1"/>
    </font>
    <font>
      <b/>
      <sz val="8"/>
      <color indexed="81"/>
      <name val="Tahoma"/>
      <family val="2"/>
    </font>
    <font>
      <u/>
      <sz val="7.9"/>
      <color theme="10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31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2" borderId="0" xfId="0" applyNumberFormat="1" applyFont="1" applyFill="1" applyAlignment="1">
      <alignment horizontal="center" vertical="top" wrapText="1"/>
    </xf>
    <xf numFmtId="164" fontId="1" fillId="0" borderId="0" xfId="1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4" fontId="1" fillId="0" borderId="0" xfId="1" applyNumberFormat="1" applyFont="1" applyFill="1" applyAlignment="1">
      <alignment horizontal="center" vertical="center" wrapText="1"/>
    </xf>
    <xf numFmtId="164" fontId="1" fillId="0" borderId="0" xfId="1" applyNumberFormat="1" applyFont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0" xfId="1" applyNumberFormat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top" wrapText="1"/>
    </xf>
    <xf numFmtId="164" fontId="2" fillId="0" borderId="0" xfId="3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4" fontId="2" fillId="0" borderId="0" xfId="1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center" vertical="top" wrapText="1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top" wrapText="1"/>
    </xf>
    <xf numFmtId="164" fontId="5" fillId="0" borderId="3" xfId="1" applyNumberFormat="1" applyFont="1" applyFill="1" applyBorder="1" applyAlignment="1">
      <alignment horizontal="right" vertical="center"/>
    </xf>
    <xf numFmtId="43" fontId="6" fillId="0" borderId="3" xfId="2" applyNumberFormat="1" applyFont="1" applyFill="1" applyBorder="1" applyAlignment="1">
      <alignment vertical="top" wrapText="1"/>
    </xf>
    <xf numFmtId="2" fontId="7" fillId="0" borderId="3" xfId="0" applyNumberFormat="1" applyFont="1" applyFill="1" applyBorder="1"/>
    <xf numFmtId="165" fontId="7" fillId="0" borderId="3" xfId="1" applyNumberFormat="1" applyFont="1" applyFill="1" applyBorder="1"/>
    <xf numFmtId="1" fontId="7" fillId="0" borderId="3" xfId="0" applyNumberFormat="1" applyFont="1" applyFill="1" applyBorder="1"/>
    <xf numFmtId="2" fontId="6" fillId="0" borderId="3" xfId="0" applyNumberFormat="1" applyFont="1" applyFill="1" applyBorder="1" applyAlignment="1">
      <alignment vertical="top" wrapText="1"/>
    </xf>
    <xf numFmtId="2" fontId="6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43" fontId="8" fillId="0" borderId="3" xfId="2" applyNumberFormat="1" applyFont="1" applyFill="1" applyBorder="1" applyAlignment="1">
      <alignment horizontal="right" vertical="top" wrapText="1"/>
    </xf>
    <xf numFmtId="0" fontId="8" fillId="0" borderId="3" xfId="0" applyFont="1" applyFill="1" applyBorder="1" applyAlignment="1">
      <alignment horizontal="right" vertical="top" wrapText="1"/>
    </xf>
    <xf numFmtId="10" fontId="2" fillId="0" borderId="0" xfId="2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164" fontId="2" fillId="0" borderId="0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Border="1" applyAlignment="1">
      <alignment horizontal="center" vertical="top" wrapText="1"/>
    </xf>
    <xf numFmtId="1" fontId="2" fillId="0" borderId="0" xfId="0" quotePrefix="1" applyNumberFormat="1" applyFont="1" applyFill="1" applyBorder="1" applyAlignment="1">
      <alignment horizontal="center" vertical="top" wrapText="1"/>
    </xf>
    <xf numFmtId="0" fontId="2" fillId="0" borderId="0" xfId="0" quotePrefix="1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vertical="top" wrapText="1"/>
    </xf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horizontal="right" vertical="top" wrapText="1"/>
    </xf>
    <xf numFmtId="164" fontId="2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right" vertical="center"/>
    </xf>
    <xf numFmtId="43" fontId="6" fillId="0" borderId="3" xfId="2" applyNumberFormat="1" applyFont="1" applyBorder="1" applyAlignment="1">
      <alignment vertical="top" wrapText="1"/>
    </xf>
    <xf numFmtId="2" fontId="7" fillId="0" borderId="3" xfId="0" applyNumberFormat="1" applyFont="1" applyBorder="1"/>
    <xf numFmtId="165" fontId="7" fillId="0" borderId="3" xfId="1" applyNumberFormat="1" applyFont="1" applyBorder="1"/>
    <xf numFmtId="1" fontId="7" fillId="0" borderId="3" xfId="0" applyNumberFormat="1" applyFont="1" applyBorder="1"/>
    <xf numFmtId="2" fontId="6" fillId="0" borderId="3" xfId="0" applyNumberFormat="1" applyFont="1" applyBorder="1" applyAlignment="1">
      <alignment vertical="top" wrapText="1"/>
    </xf>
    <xf numFmtId="2" fontId="6" fillId="0" borderId="0" xfId="0" applyNumberFormat="1" applyFont="1" applyBorder="1" applyAlignment="1">
      <alignment vertical="top" wrapText="1"/>
    </xf>
    <xf numFmtId="3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43" fontId="8" fillId="0" borderId="3" xfId="2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10" fontId="2" fillId="0" borderId="0" xfId="2" applyNumberFormat="1" applyFont="1" applyBorder="1" applyAlignment="1">
      <alignment vertical="top" wrapText="1"/>
    </xf>
    <xf numFmtId="164" fontId="2" fillId="0" borderId="0" xfId="0" applyNumberFormat="1" applyFont="1" applyBorder="1" applyAlignment="1">
      <alignment vertical="top" wrapText="1"/>
    </xf>
    <xf numFmtId="49" fontId="2" fillId="0" borderId="0" xfId="0" quotePrefix="1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top" wrapText="1"/>
    </xf>
    <xf numFmtId="164" fontId="2" fillId="0" borderId="0" xfId="1" applyNumberFormat="1" applyFont="1" applyBorder="1" applyAlignment="1">
      <alignment horizontal="center" vertical="top" wrapText="1"/>
    </xf>
    <xf numFmtId="43" fontId="8" fillId="0" borderId="4" xfId="2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164" fontId="2" fillId="0" borderId="0" xfId="1" applyNumberFormat="1" applyFont="1" applyAlignment="1">
      <alignment vertical="top" wrapText="1"/>
    </xf>
    <xf numFmtId="1" fontId="2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top" wrapText="1"/>
    </xf>
    <xf numFmtId="3" fontId="1" fillId="0" borderId="5" xfId="0" applyNumberFormat="1" applyFont="1" applyBorder="1" applyAlignment="1">
      <alignment horizontal="right" vertical="top" wrapText="1"/>
    </xf>
    <xf numFmtId="164" fontId="1" fillId="0" borderId="5" xfId="1" applyNumberFormat="1" applyFont="1" applyBorder="1" applyAlignment="1">
      <alignment horizontal="righ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7" fillId="0" borderId="7" xfId="0" applyFont="1" applyFill="1" applyBorder="1"/>
    <xf numFmtId="0" fontId="6" fillId="0" borderId="3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164" fontId="2" fillId="0" borderId="0" xfId="1" applyNumberFormat="1" applyFont="1" applyBorder="1" applyAlignment="1">
      <alignment horizontal="left" vertical="top"/>
    </xf>
    <xf numFmtId="164" fontId="2" fillId="0" borderId="0" xfId="1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vertical="top" wrapText="1"/>
    </xf>
    <xf numFmtId="3" fontId="6" fillId="0" borderId="3" xfId="0" applyNumberFormat="1" applyFont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1" fontId="6" fillId="0" borderId="3" xfId="0" applyNumberFormat="1" applyFont="1" applyBorder="1" applyAlignment="1">
      <alignment vertical="top" wrapText="1"/>
    </xf>
    <xf numFmtId="49" fontId="6" fillId="0" borderId="7" xfId="0" applyNumberFormat="1" applyFont="1" applyBorder="1" applyAlignment="1">
      <alignment horizontal="left" vertical="top" wrapText="1"/>
    </xf>
    <xf numFmtId="4" fontId="6" fillId="0" borderId="3" xfId="0" applyNumberFormat="1" applyFont="1" applyBorder="1" applyAlignment="1">
      <alignment vertical="top" wrapText="1"/>
    </xf>
    <xf numFmtId="3" fontId="6" fillId="0" borderId="0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wrapText="1"/>
    </xf>
    <xf numFmtId="3" fontId="2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top" wrapText="1"/>
    </xf>
    <xf numFmtId="164" fontId="2" fillId="2" borderId="0" xfId="1" applyNumberFormat="1" applyFont="1" applyFill="1" applyAlignment="1">
      <alignment vertical="top" wrapText="1"/>
    </xf>
    <xf numFmtId="164" fontId="2" fillId="0" borderId="0" xfId="1" applyNumberFormat="1" applyFont="1" applyFill="1" applyAlignment="1">
      <alignment vertical="top" wrapText="1"/>
    </xf>
    <xf numFmtId="3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Fill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164" fontId="2" fillId="0" borderId="0" xfId="1" applyNumberFormat="1" applyFont="1" applyFill="1" applyAlignment="1">
      <alignment horizontal="right" vertical="top" wrapText="1"/>
    </xf>
    <xf numFmtId="164" fontId="2" fillId="0" borderId="0" xfId="1" applyNumberFormat="1" applyFont="1" applyAlignment="1">
      <alignment horizontal="right" vertical="top" wrapText="1"/>
    </xf>
    <xf numFmtId="3" fontId="2" fillId="0" borderId="0" xfId="0" applyNumberFormat="1" applyFont="1" applyFill="1" applyAlignment="1">
      <alignment horizontal="center" vertical="top" wrapText="1"/>
    </xf>
    <xf numFmtId="164" fontId="2" fillId="0" borderId="0" xfId="1" applyNumberFormat="1" applyFont="1" applyAlignment="1">
      <alignment horizontal="center" vertical="top" wrapText="1"/>
    </xf>
    <xf numFmtId="3" fontId="2" fillId="0" borderId="0" xfId="0" applyNumberFormat="1" applyFont="1" applyFill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</cellXfs>
  <cellStyles count="18">
    <cellStyle name="=C:\WINNT\SYSTEM32\COMMAND.COM" xfId="4"/>
    <cellStyle name="=C:\WINNT\SYSTEM32\COMMAND.COM 2" xfId="5"/>
    <cellStyle name="=C:\WINNT\SYSTEM32\COMMAND.COM 2 3" xfId="6"/>
    <cellStyle name="=C:\WINNT\SYSTEM32\COMMAND.COM_Book2" xfId="7"/>
    <cellStyle name="Comma" xfId="1" builtinId="3"/>
    <cellStyle name="Comma 2" xfId="3"/>
    <cellStyle name="Comma 2 2" xfId="8"/>
    <cellStyle name="Comma 2 3" xfId="9"/>
    <cellStyle name="Comma 3" xfId="10"/>
    <cellStyle name="Comma 4" xfId="11"/>
    <cellStyle name="Hyperlink 2" xfId="12"/>
    <cellStyle name="Normal" xfId="0" builtinId="0"/>
    <cellStyle name="Normal 2" xfId="13"/>
    <cellStyle name="Normal 3" xfId="14"/>
    <cellStyle name="Normal 4" xfId="15"/>
    <cellStyle name="Normal 5" xfId="16"/>
    <cellStyle name="Percent" xfId="2" builtinId="5"/>
    <cellStyle name="Style 1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37"/>
  <sheetViews>
    <sheetView tabSelected="1" topLeftCell="U13" workbookViewId="0">
      <selection activeCell="AQ23" sqref="AQ23"/>
    </sheetView>
  </sheetViews>
  <sheetFormatPr defaultRowHeight="13.5"/>
  <cols>
    <col min="1" max="1" width="4.7109375" style="122" customWidth="1"/>
    <col min="2" max="2" width="5.85546875" style="92" customWidth="1"/>
    <col min="3" max="3" width="5.5703125" style="92" customWidth="1"/>
    <col min="4" max="4" width="23.28515625" style="123" customWidth="1"/>
    <col min="5" max="5" width="15" style="95" customWidth="1"/>
    <col min="6" max="6" width="17.28515625" style="95" customWidth="1"/>
    <col min="7" max="7" width="11.7109375" style="96" customWidth="1"/>
    <col min="8" max="8" width="17" style="97" customWidth="1"/>
    <col min="9" max="9" width="16.7109375" style="96" customWidth="1"/>
    <col min="10" max="10" width="10" style="97" hidden="1" customWidth="1"/>
    <col min="11" max="11" width="5.140625" style="97" customWidth="1"/>
    <col min="12" max="12" width="6.7109375" style="98" customWidth="1"/>
    <col min="13" max="13" width="6.85546875" style="124" bestFit="1" customWidth="1"/>
    <col min="14" max="14" width="7.85546875" style="124" customWidth="1"/>
    <col min="15" max="15" width="6.42578125" style="124" customWidth="1"/>
    <col min="16" max="16" width="7.5703125" style="124" customWidth="1"/>
    <col min="17" max="17" width="6.42578125" style="124" customWidth="1"/>
    <col min="18" max="18" width="8.85546875" style="124" customWidth="1"/>
    <col min="19" max="19" width="9.7109375" style="125" customWidth="1"/>
    <col min="20" max="20" width="7.28515625" style="121" customWidth="1"/>
    <col min="21" max="21" width="6.5703125" style="124" customWidth="1"/>
    <col min="22" max="22" width="9" style="126" customWidth="1"/>
    <col min="23" max="23" width="6.42578125" style="124" customWidth="1"/>
    <col min="24" max="24" width="6.5703125" style="127" hidden="1" customWidth="1"/>
    <col min="25" max="25" width="6.140625" style="127" bestFit="1" customWidth="1"/>
    <col min="26" max="26" width="7.5703125" style="128" hidden="1" customWidth="1"/>
    <col min="27" max="27" width="7.5703125" style="124" customWidth="1"/>
    <col min="28" max="28" width="11.42578125" style="91" customWidth="1"/>
    <col min="29" max="29" width="7.85546875" style="91" customWidth="1"/>
    <col min="30" max="30" width="11.42578125" style="91" customWidth="1"/>
    <col min="31" max="31" width="12.28515625" style="91" customWidth="1"/>
    <col min="32" max="32" width="9.5703125" style="3" hidden="1" customWidth="1"/>
    <col min="33" max="33" width="13.5703125" style="5" customWidth="1"/>
    <col min="34" max="38" width="9.7109375" style="5" customWidth="1"/>
    <col min="39" max="39" width="3.42578125" style="5" customWidth="1"/>
    <col min="40" max="40" width="7.28515625" style="3" customWidth="1"/>
    <col min="41" max="41" width="5" style="5" customWidth="1"/>
    <col min="42" max="43" width="9.7109375" style="5" customWidth="1"/>
    <col min="44" max="44" width="9.140625" style="5" customWidth="1"/>
    <col min="45" max="45" width="11.42578125" style="5" customWidth="1"/>
    <col min="46" max="46" width="2.42578125" style="5" customWidth="1"/>
    <col min="47" max="47" width="5.5703125" style="5" customWidth="1"/>
    <col min="48" max="50" width="11" style="3" customWidth="1"/>
    <col min="51" max="51" width="30.42578125" style="5" customWidth="1"/>
    <col min="52" max="16384" width="9.140625" style="5"/>
  </cols>
  <sheetData>
    <row r="1" spans="1:51" ht="13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  <c r="AE1" s="2"/>
      <c r="AG1" s="4" t="s">
        <v>52</v>
      </c>
      <c r="AH1" s="4"/>
      <c r="AI1" s="4"/>
      <c r="AJ1" s="4"/>
      <c r="AK1" s="4"/>
      <c r="AL1" s="4"/>
      <c r="AP1" s="4" t="s">
        <v>54</v>
      </c>
      <c r="AQ1" s="4"/>
      <c r="AR1" s="4"/>
      <c r="AS1" s="4"/>
      <c r="AT1" s="4"/>
      <c r="AU1" s="4"/>
      <c r="AV1" s="4" t="s">
        <v>53</v>
      </c>
      <c r="AW1" s="4"/>
      <c r="AX1" s="4"/>
    </row>
    <row r="2" spans="1:51">
      <c r="A2" s="6"/>
      <c r="B2" s="6" t="s">
        <v>51</v>
      </c>
      <c r="C2" s="2"/>
      <c r="D2" s="6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7"/>
      <c r="W2" s="2"/>
      <c r="X2" s="2"/>
      <c r="Y2" s="2"/>
      <c r="Z2" s="2"/>
      <c r="AA2" s="2"/>
      <c r="AB2" s="7"/>
      <c r="AC2" s="7"/>
      <c r="AD2" s="7"/>
      <c r="AE2" s="7"/>
      <c r="AG2" s="8"/>
      <c r="AH2" s="8"/>
      <c r="AI2" s="8"/>
      <c r="AJ2" s="8"/>
      <c r="AK2" s="8"/>
      <c r="AL2" s="8"/>
      <c r="AP2" s="8"/>
      <c r="AQ2" s="8"/>
      <c r="AR2" s="8"/>
      <c r="AS2" s="8"/>
      <c r="AT2" s="8"/>
      <c r="AU2" s="8"/>
      <c r="AV2" s="8"/>
      <c r="AW2" s="8"/>
      <c r="AX2" s="8"/>
    </row>
    <row r="3" spans="1:51" s="19" customFormat="1" ht="37.5" customHeight="1">
      <c r="A3" s="9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2" t="s">
        <v>10</v>
      </c>
      <c r="J3" s="13" t="s">
        <v>11</v>
      </c>
      <c r="K3" s="13" t="s">
        <v>12</v>
      </c>
      <c r="L3" s="14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6" t="s">
        <v>20</v>
      </c>
      <c r="T3" s="15" t="s">
        <v>21</v>
      </c>
      <c r="U3" s="15" t="s">
        <v>22</v>
      </c>
      <c r="V3" s="17" t="s">
        <v>23</v>
      </c>
      <c r="W3" s="15" t="s">
        <v>24</v>
      </c>
      <c r="X3" s="18" t="s">
        <v>25</v>
      </c>
      <c r="Y3" s="18" t="s">
        <v>26</v>
      </c>
      <c r="Z3" s="17" t="s">
        <v>27</v>
      </c>
      <c r="AA3" s="15" t="s">
        <v>28</v>
      </c>
      <c r="AB3" s="17" t="s">
        <v>29</v>
      </c>
      <c r="AC3" s="17" t="s">
        <v>27</v>
      </c>
      <c r="AD3" s="17" t="s">
        <v>30</v>
      </c>
      <c r="AE3" s="17" t="s">
        <v>31</v>
      </c>
      <c r="AG3" s="20" t="s">
        <v>32</v>
      </c>
      <c r="AH3" s="20" t="s">
        <v>33</v>
      </c>
      <c r="AI3" s="21" t="s">
        <v>34</v>
      </c>
      <c r="AJ3" s="22" t="s">
        <v>35</v>
      </c>
      <c r="AK3" s="22" t="s">
        <v>36</v>
      </c>
      <c r="AL3" s="20" t="s">
        <v>37</v>
      </c>
      <c r="AM3" s="23"/>
      <c r="AP3" s="24" t="s">
        <v>38</v>
      </c>
      <c r="AQ3" s="25">
        <v>1.7500000000000002E-2</v>
      </c>
      <c r="AR3" s="25">
        <v>4.7500000000000001E-2</v>
      </c>
      <c r="AS3" s="25">
        <v>6.5000000000000002E-2</v>
      </c>
      <c r="AV3" s="19" t="s">
        <v>39</v>
      </c>
      <c r="AW3" s="19" t="s">
        <v>40</v>
      </c>
      <c r="AX3" s="19" t="s">
        <v>41</v>
      </c>
      <c r="AY3" s="26" t="s">
        <v>42</v>
      </c>
    </row>
    <row r="4" spans="1:51" s="50" customFormat="1" ht="14.25">
      <c r="A4" s="27">
        <v>1</v>
      </c>
      <c r="B4" s="28"/>
      <c r="C4" s="29"/>
      <c r="D4" s="30"/>
      <c r="E4" s="31"/>
      <c r="F4" s="32"/>
      <c r="G4" s="33"/>
      <c r="H4" s="29"/>
      <c r="I4" s="33"/>
      <c r="J4" s="29"/>
      <c r="K4" s="130">
        <f>AB34</f>
        <v>31</v>
      </c>
      <c r="L4" s="29"/>
      <c r="M4" s="34">
        <f t="shared" ref="M4:M9" si="0">ROUND(S4*34/100,0)</f>
        <v>0</v>
      </c>
      <c r="N4" s="34">
        <f t="shared" ref="N4:N10" si="1">ROUND(M4*40/100,0)</f>
        <v>0</v>
      </c>
      <c r="O4" s="35"/>
      <c r="P4" s="35"/>
      <c r="Q4" s="35"/>
      <c r="R4" s="36">
        <f t="shared" ref="R4:R19" si="2">S4-(Q4+P4+O4+N4+M4)</f>
        <v>0</v>
      </c>
      <c r="S4" s="37">
        <v>0</v>
      </c>
      <c r="T4" s="38"/>
      <c r="U4" s="39">
        <f t="shared" ref="U4:U13" si="3">IF(L4=0,0,IF((S4/$AB$34*L4)&gt;20000,200,IF((S4/$AB$34*L4)&gt;15000,150,IF((S4/$AB$34*L4)&gt;10000,100,IF((S4/$AB$34*L4)&gt;6000,80,IF((S4/$AB$34*L4)&gt;5000,60,IF((S4/$AB$34*L4)&lt;=5000,0)))))))</f>
        <v>0</v>
      </c>
      <c r="V4" s="40">
        <f t="shared" ref="V4:V13" si="4">+ROUND(L4*M4/$AB$34*12%,0)</f>
        <v>0</v>
      </c>
      <c r="W4" s="40">
        <f t="shared" ref="W4:W13" si="5">+ROUNDUP(IF(((S4)&lt;=15000),((S4)*L4/$AB$34*1.75%),0),0)</f>
        <v>0</v>
      </c>
      <c r="X4" s="39" t="s">
        <v>43</v>
      </c>
      <c r="Y4" s="39" t="s">
        <v>43</v>
      </c>
      <c r="Z4" s="39"/>
      <c r="AA4" s="40">
        <f t="shared" ref="AA4:AA19" si="6">SUM(T4:Z4)</f>
        <v>0</v>
      </c>
      <c r="AB4" s="41">
        <f t="shared" ref="AB4:AB19" si="7">+S4-AA4</f>
        <v>0</v>
      </c>
      <c r="AC4" s="39">
        <f t="shared" ref="AC4:AC13" si="8">ROUND((($AB$34-L4)*S4/$AB$34),0)</f>
        <v>0</v>
      </c>
      <c r="AD4" s="41">
        <v>0</v>
      </c>
      <c r="AE4" s="39">
        <f>AB4-AD4-AC4</f>
        <v>0</v>
      </c>
      <c r="AF4" s="42"/>
      <c r="AG4" s="43">
        <f t="shared" ref="AG4:AG13" si="9">+ROUND(L4*M4/$AB$34,0)</f>
        <v>0</v>
      </c>
      <c r="AH4" s="44">
        <f>+IF(AG4&lt;6500,0,AG4-6500)</f>
        <v>0</v>
      </c>
      <c r="AI4" s="45">
        <f>+ROUND(AG4*12%,0)</f>
        <v>0</v>
      </c>
      <c r="AJ4" s="46">
        <f>+AI4-AK4</f>
        <v>0</v>
      </c>
      <c r="AK4" s="47">
        <f>+(AG4-AH4)*8.33/100</f>
        <v>0</v>
      </c>
      <c r="AL4" s="48">
        <f>AI4+AJ4+AK4</f>
        <v>0</v>
      </c>
      <c r="AM4" s="49"/>
      <c r="AN4" s="38">
        <f t="shared" ref="AN4:AN20" si="10">AJ4+AK4-V4</f>
        <v>0</v>
      </c>
      <c r="AP4" s="51">
        <f t="shared" ref="AP4:AP13" si="11">ROUND(L4*S4/$AB$34,0)</f>
        <v>0</v>
      </c>
      <c r="AQ4" s="52">
        <f>+ROUNDUP(IF(((AP4)&lt;=15000),((AP4)*1.75%),0),0)</f>
        <v>0</v>
      </c>
      <c r="AR4" s="52">
        <f>AS4-AQ4</f>
        <v>0</v>
      </c>
      <c r="AS4" s="52">
        <f>+ROUNDUP(IF(((AP4)&lt;=15000),((AP4)*6.5%),0),0)</f>
        <v>0</v>
      </c>
      <c r="AT4" s="53"/>
      <c r="AU4" s="54">
        <f t="shared" ref="AU4:AU20" si="12">AQ4-W4</f>
        <v>0</v>
      </c>
      <c r="AV4" s="42"/>
      <c r="AW4" s="42"/>
      <c r="AX4" s="42"/>
      <c r="AY4" s="42"/>
    </row>
    <row r="5" spans="1:51" s="50" customFormat="1" ht="14.25">
      <c r="A5" s="27">
        <v>2</v>
      </c>
      <c r="B5" s="28"/>
      <c r="C5" s="29"/>
      <c r="D5" s="30"/>
      <c r="E5" s="31"/>
      <c r="F5" s="32"/>
      <c r="G5" s="33"/>
      <c r="H5" s="29"/>
      <c r="I5" s="33"/>
      <c r="J5" s="29"/>
      <c r="K5" s="130">
        <f>AB34</f>
        <v>31</v>
      </c>
      <c r="L5" s="29"/>
      <c r="M5" s="34">
        <f t="shared" ref="M5:M19" si="13">ROUND(S5*34/100,0)</f>
        <v>0</v>
      </c>
      <c r="N5" s="34">
        <f t="shared" ref="N5:N19" si="14">ROUND(M5*40/100,0)</f>
        <v>0</v>
      </c>
      <c r="O5" s="35"/>
      <c r="P5" s="35"/>
      <c r="Q5" s="35"/>
      <c r="R5" s="36">
        <f t="shared" ref="R5:R19" si="15">S5-(Q5+P5+O5+N5+M5)</f>
        <v>0</v>
      </c>
      <c r="S5" s="37">
        <v>0</v>
      </c>
      <c r="T5" s="38"/>
      <c r="U5" s="39">
        <f t="shared" si="3"/>
        <v>0</v>
      </c>
      <c r="V5" s="55">
        <f t="shared" si="4"/>
        <v>0</v>
      </c>
      <c r="W5" s="40">
        <f t="shared" si="5"/>
        <v>0</v>
      </c>
      <c r="X5" s="39"/>
      <c r="Y5" s="39" t="s">
        <v>43</v>
      </c>
      <c r="Z5" s="39"/>
      <c r="AA5" s="40">
        <f t="shared" si="6"/>
        <v>0</v>
      </c>
      <c r="AB5" s="41">
        <f t="shared" si="7"/>
        <v>0</v>
      </c>
      <c r="AC5" s="39">
        <f t="shared" si="8"/>
        <v>0</v>
      </c>
      <c r="AD5" s="39"/>
      <c r="AE5" s="39">
        <f t="shared" ref="AE5:AE19" si="16">AB5-AD5-AC5</f>
        <v>0</v>
      </c>
      <c r="AF5" s="42"/>
      <c r="AG5" s="43">
        <f t="shared" si="9"/>
        <v>0</v>
      </c>
      <c r="AH5" s="44">
        <f t="shared" ref="AH5:AH19" si="17">+IF(AG5&lt;6500,0,AG5-6500)</f>
        <v>0</v>
      </c>
      <c r="AI5" s="45">
        <f t="shared" ref="AI5:AI19" si="18">+ROUND(AG5*12%,0)</f>
        <v>0</v>
      </c>
      <c r="AJ5" s="46">
        <f t="shared" ref="AJ5:AJ19" si="19">+AI5-AK5</f>
        <v>0</v>
      </c>
      <c r="AK5" s="47">
        <f t="shared" ref="AK5:AK19" si="20">+(AG5-AH5)*8.33/100</f>
        <v>0</v>
      </c>
      <c r="AL5" s="48">
        <f t="shared" ref="AL5:AL19" si="21">AI5+AJ5+AK5</f>
        <v>0</v>
      </c>
      <c r="AM5" s="49"/>
      <c r="AN5" s="38">
        <f t="shared" si="10"/>
        <v>0</v>
      </c>
      <c r="AP5" s="51">
        <f t="shared" si="11"/>
        <v>0</v>
      </c>
      <c r="AQ5" s="52">
        <f t="shared" ref="AQ5:AQ19" si="22">+ROUNDUP(IF(((AP5)&lt;=15000),((AP5)*1.75%),0),0)</f>
        <v>0</v>
      </c>
      <c r="AR5" s="52">
        <f t="shared" ref="AR5:AR19" si="23">AS5-AQ5</f>
        <v>0</v>
      </c>
      <c r="AS5" s="52">
        <f t="shared" ref="AS5:AS19" si="24">+ROUNDUP(IF(((AP5)&lt;=15000),((AP5)*6.5%),0),0)</f>
        <v>0</v>
      </c>
      <c r="AT5" s="53"/>
      <c r="AU5" s="54">
        <f t="shared" si="12"/>
        <v>0</v>
      </c>
      <c r="AV5" s="42"/>
      <c r="AW5" s="42"/>
      <c r="AX5" s="42"/>
      <c r="AY5" s="42"/>
    </row>
    <row r="6" spans="1:51" s="50" customFormat="1" ht="14.25" customHeight="1">
      <c r="A6" s="27">
        <f t="shared" ref="A6:A12" si="25">A5+1</f>
        <v>3</v>
      </c>
      <c r="B6" s="28"/>
      <c r="C6" s="29"/>
      <c r="D6" s="30"/>
      <c r="E6" s="31"/>
      <c r="F6" s="32"/>
      <c r="G6" s="33"/>
      <c r="H6" s="29"/>
      <c r="I6" s="33"/>
      <c r="J6" s="29"/>
      <c r="K6" s="130">
        <f>+AB34</f>
        <v>31</v>
      </c>
      <c r="L6" s="29"/>
      <c r="M6" s="34">
        <f t="shared" si="13"/>
        <v>0</v>
      </c>
      <c r="N6" s="34">
        <f t="shared" si="14"/>
        <v>0</v>
      </c>
      <c r="O6" s="35"/>
      <c r="P6" s="35"/>
      <c r="Q6" s="35"/>
      <c r="R6" s="36">
        <f t="shared" si="15"/>
        <v>0</v>
      </c>
      <c r="S6" s="37">
        <v>0</v>
      </c>
      <c r="T6" s="38"/>
      <c r="U6" s="39">
        <f t="shared" si="3"/>
        <v>0</v>
      </c>
      <c r="V6" s="55">
        <f t="shared" si="4"/>
        <v>0</v>
      </c>
      <c r="W6" s="40">
        <f t="shared" si="5"/>
        <v>0</v>
      </c>
      <c r="X6" s="39"/>
      <c r="Y6" s="39" t="s">
        <v>43</v>
      </c>
      <c r="Z6" s="39"/>
      <c r="AA6" s="40">
        <f t="shared" si="6"/>
        <v>0</v>
      </c>
      <c r="AB6" s="41">
        <f t="shared" si="7"/>
        <v>0</v>
      </c>
      <c r="AC6" s="39">
        <f t="shared" si="8"/>
        <v>0</v>
      </c>
      <c r="AD6" s="39"/>
      <c r="AE6" s="39">
        <f t="shared" si="16"/>
        <v>0</v>
      </c>
      <c r="AF6" s="42"/>
      <c r="AG6" s="43">
        <f t="shared" si="9"/>
        <v>0</v>
      </c>
      <c r="AH6" s="44">
        <f t="shared" si="17"/>
        <v>0</v>
      </c>
      <c r="AI6" s="45">
        <f t="shared" si="18"/>
        <v>0</v>
      </c>
      <c r="AJ6" s="46">
        <f t="shared" si="19"/>
        <v>0</v>
      </c>
      <c r="AK6" s="47">
        <f t="shared" si="20"/>
        <v>0</v>
      </c>
      <c r="AL6" s="48">
        <f t="shared" si="21"/>
        <v>0</v>
      </c>
      <c r="AM6" s="49"/>
      <c r="AN6" s="38">
        <f t="shared" si="10"/>
        <v>0</v>
      </c>
      <c r="AP6" s="51">
        <f t="shared" si="11"/>
        <v>0</v>
      </c>
      <c r="AQ6" s="52">
        <f t="shared" si="22"/>
        <v>0</v>
      </c>
      <c r="AR6" s="52">
        <f t="shared" si="23"/>
        <v>0</v>
      </c>
      <c r="AS6" s="52">
        <f t="shared" si="24"/>
        <v>0</v>
      </c>
      <c r="AT6" s="53"/>
      <c r="AU6" s="54">
        <f t="shared" si="12"/>
        <v>0</v>
      </c>
      <c r="AV6" s="42"/>
      <c r="AW6" s="42"/>
      <c r="AX6" s="42"/>
      <c r="AY6" s="42"/>
    </row>
    <row r="7" spans="1:51" s="50" customFormat="1" ht="14.25" customHeight="1">
      <c r="A7" s="27">
        <f t="shared" si="25"/>
        <v>4</v>
      </c>
      <c r="B7" s="28"/>
      <c r="C7" s="29"/>
      <c r="D7" s="30"/>
      <c r="E7" s="31"/>
      <c r="F7" s="32"/>
      <c r="G7" s="33"/>
      <c r="H7" s="29"/>
      <c r="I7" s="33"/>
      <c r="J7" s="29"/>
      <c r="K7" s="130">
        <f>+AB34</f>
        <v>31</v>
      </c>
      <c r="L7" s="29"/>
      <c r="M7" s="34">
        <f t="shared" si="13"/>
        <v>0</v>
      </c>
      <c r="N7" s="34">
        <f t="shared" si="14"/>
        <v>0</v>
      </c>
      <c r="O7" s="35"/>
      <c r="P7" s="35"/>
      <c r="Q7" s="35"/>
      <c r="R7" s="36">
        <f t="shared" si="15"/>
        <v>0</v>
      </c>
      <c r="S7" s="37">
        <v>0</v>
      </c>
      <c r="T7" s="34"/>
      <c r="U7" s="39">
        <f t="shared" si="3"/>
        <v>0</v>
      </c>
      <c r="V7" s="56">
        <f t="shared" si="4"/>
        <v>0</v>
      </c>
      <c r="W7" s="40">
        <f t="shared" si="5"/>
        <v>0</v>
      </c>
      <c r="X7" s="39"/>
      <c r="Y7" s="39" t="s">
        <v>43</v>
      </c>
      <c r="Z7" s="39"/>
      <c r="AA7" s="40">
        <f t="shared" si="6"/>
        <v>0</v>
      </c>
      <c r="AB7" s="41">
        <f t="shared" si="7"/>
        <v>0</v>
      </c>
      <c r="AC7" s="39">
        <f t="shared" si="8"/>
        <v>0</v>
      </c>
      <c r="AD7" s="41">
        <v>0</v>
      </c>
      <c r="AE7" s="39">
        <f t="shared" si="16"/>
        <v>0</v>
      </c>
      <c r="AF7" s="42"/>
      <c r="AG7" s="43">
        <f t="shared" si="9"/>
        <v>0</v>
      </c>
      <c r="AH7" s="44">
        <f t="shared" si="17"/>
        <v>0</v>
      </c>
      <c r="AI7" s="45">
        <f t="shared" si="18"/>
        <v>0</v>
      </c>
      <c r="AJ7" s="46">
        <f t="shared" si="19"/>
        <v>0</v>
      </c>
      <c r="AK7" s="47">
        <f t="shared" si="20"/>
        <v>0</v>
      </c>
      <c r="AL7" s="48">
        <f t="shared" si="21"/>
        <v>0</v>
      </c>
      <c r="AM7" s="49"/>
      <c r="AN7" s="38">
        <f t="shared" si="10"/>
        <v>0</v>
      </c>
      <c r="AP7" s="51">
        <f t="shared" si="11"/>
        <v>0</v>
      </c>
      <c r="AQ7" s="52">
        <f t="shared" si="22"/>
        <v>0</v>
      </c>
      <c r="AR7" s="52">
        <f t="shared" si="23"/>
        <v>0</v>
      </c>
      <c r="AS7" s="52">
        <f t="shared" si="24"/>
        <v>0</v>
      </c>
      <c r="AT7" s="53"/>
      <c r="AU7" s="54">
        <f t="shared" si="12"/>
        <v>0</v>
      </c>
      <c r="AV7" s="42"/>
      <c r="AW7" s="42"/>
      <c r="AX7" s="42"/>
      <c r="AY7" s="42"/>
    </row>
    <row r="8" spans="1:51" s="50" customFormat="1" ht="14.25">
      <c r="A8" s="27">
        <f t="shared" si="25"/>
        <v>5</v>
      </c>
      <c r="B8" s="28"/>
      <c r="C8" s="29"/>
      <c r="D8" s="30"/>
      <c r="E8" s="31"/>
      <c r="F8" s="32"/>
      <c r="G8" s="33"/>
      <c r="H8" s="29"/>
      <c r="I8" s="33"/>
      <c r="J8" s="29"/>
      <c r="K8" s="130">
        <f>+AB34</f>
        <v>31</v>
      </c>
      <c r="L8" s="29"/>
      <c r="M8" s="34">
        <f t="shared" si="13"/>
        <v>0</v>
      </c>
      <c r="N8" s="34">
        <f t="shared" si="14"/>
        <v>0</v>
      </c>
      <c r="O8" s="35"/>
      <c r="P8" s="35"/>
      <c r="Q8" s="35"/>
      <c r="R8" s="36">
        <f t="shared" si="15"/>
        <v>0</v>
      </c>
      <c r="S8" s="37">
        <v>0</v>
      </c>
      <c r="T8" s="38"/>
      <c r="U8" s="39">
        <f t="shared" si="3"/>
        <v>0</v>
      </c>
      <c r="V8" s="37">
        <f t="shared" si="4"/>
        <v>0</v>
      </c>
      <c r="W8" s="40">
        <f t="shared" si="5"/>
        <v>0</v>
      </c>
      <c r="X8" s="39"/>
      <c r="Y8" s="38" t="s">
        <v>43</v>
      </c>
      <c r="Z8" s="57"/>
      <c r="AA8" s="35">
        <f t="shared" si="6"/>
        <v>0</v>
      </c>
      <c r="AB8" s="27">
        <f t="shared" si="7"/>
        <v>0</v>
      </c>
      <c r="AC8" s="39">
        <f t="shared" si="8"/>
        <v>0</v>
      </c>
      <c r="AD8" s="27">
        <v>0</v>
      </c>
      <c r="AE8" s="39">
        <f t="shared" si="16"/>
        <v>0</v>
      </c>
      <c r="AF8" s="42"/>
      <c r="AG8" s="43">
        <f t="shared" si="9"/>
        <v>0</v>
      </c>
      <c r="AH8" s="44">
        <f t="shared" si="17"/>
        <v>0</v>
      </c>
      <c r="AI8" s="45">
        <f t="shared" si="18"/>
        <v>0</v>
      </c>
      <c r="AJ8" s="46">
        <f t="shared" si="19"/>
        <v>0</v>
      </c>
      <c r="AK8" s="47">
        <f t="shared" si="20"/>
        <v>0</v>
      </c>
      <c r="AL8" s="48">
        <f t="shared" si="21"/>
        <v>0</v>
      </c>
      <c r="AM8" s="49"/>
      <c r="AN8" s="38">
        <f t="shared" si="10"/>
        <v>0</v>
      </c>
      <c r="AP8" s="51">
        <f t="shared" si="11"/>
        <v>0</v>
      </c>
      <c r="AQ8" s="52">
        <f>+ROUNDUP(IF(((AP8)&lt;=15000),((AP8)*1.75%),0),0)</f>
        <v>0</v>
      </c>
      <c r="AR8" s="52">
        <f>AS8-AQ8</f>
        <v>0</v>
      </c>
      <c r="AS8" s="52">
        <f>+ROUNDUP(IF(((AP8)&lt;=15000),((AP8)*6.5%),0),0)</f>
        <v>0</v>
      </c>
      <c r="AT8" s="53"/>
      <c r="AU8" s="54">
        <f t="shared" si="12"/>
        <v>0</v>
      </c>
      <c r="AV8" s="42"/>
      <c r="AW8" s="42"/>
      <c r="AX8" s="42"/>
      <c r="AY8" s="42"/>
    </row>
    <row r="9" spans="1:51" s="50" customFormat="1" ht="14.25" customHeight="1">
      <c r="A9" s="27">
        <f t="shared" si="25"/>
        <v>6</v>
      </c>
      <c r="B9" s="28"/>
      <c r="C9" s="29"/>
      <c r="D9" s="30"/>
      <c r="E9" s="31"/>
      <c r="F9" s="32"/>
      <c r="G9" s="33"/>
      <c r="H9" s="29"/>
      <c r="I9" s="58"/>
      <c r="J9" s="59"/>
      <c r="K9" s="130">
        <f>+AB34</f>
        <v>31</v>
      </c>
      <c r="L9" s="29"/>
      <c r="M9" s="34">
        <f t="shared" si="13"/>
        <v>0</v>
      </c>
      <c r="N9" s="34">
        <f t="shared" si="14"/>
        <v>0</v>
      </c>
      <c r="O9" s="35"/>
      <c r="P9" s="35"/>
      <c r="Q9" s="35"/>
      <c r="R9" s="36">
        <f t="shared" si="15"/>
        <v>0</v>
      </c>
      <c r="S9" s="37">
        <v>0</v>
      </c>
      <c r="T9" s="38"/>
      <c r="U9" s="39">
        <f t="shared" si="3"/>
        <v>0</v>
      </c>
      <c r="V9" s="37">
        <f t="shared" si="4"/>
        <v>0</v>
      </c>
      <c r="W9" s="40">
        <f t="shared" si="5"/>
        <v>0</v>
      </c>
      <c r="X9" s="39"/>
      <c r="Y9" s="38" t="s">
        <v>43</v>
      </c>
      <c r="Z9" s="57"/>
      <c r="AA9" s="35">
        <f t="shared" si="6"/>
        <v>0</v>
      </c>
      <c r="AB9" s="27">
        <f t="shared" si="7"/>
        <v>0</v>
      </c>
      <c r="AC9" s="39">
        <f t="shared" si="8"/>
        <v>0</v>
      </c>
      <c r="AD9" s="27">
        <v>0</v>
      </c>
      <c r="AE9" s="39">
        <f t="shared" si="16"/>
        <v>0</v>
      </c>
      <c r="AF9" s="42"/>
      <c r="AG9" s="43">
        <f t="shared" si="9"/>
        <v>0</v>
      </c>
      <c r="AH9" s="44">
        <f t="shared" si="17"/>
        <v>0</v>
      </c>
      <c r="AI9" s="45">
        <f t="shared" si="18"/>
        <v>0</v>
      </c>
      <c r="AJ9" s="46">
        <f t="shared" si="19"/>
        <v>0</v>
      </c>
      <c r="AK9" s="47">
        <f t="shared" si="20"/>
        <v>0</v>
      </c>
      <c r="AL9" s="48">
        <f t="shared" si="21"/>
        <v>0</v>
      </c>
      <c r="AM9" s="49"/>
      <c r="AN9" s="38">
        <f t="shared" si="10"/>
        <v>0</v>
      </c>
      <c r="AP9" s="51">
        <f t="shared" si="11"/>
        <v>0</v>
      </c>
      <c r="AQ9" s="52">
        <f t="shared" si="22"/>
        <v>0</v>
      </c>
      <c r="AR9" s="52">
        <f t="shared" si="23"/>
        <v>0</v>
      </c>
      <c r="AS9" s="52">
        <f t="shared" si="24"/>
        <v>0</v>
      </c>
      <c r="AT9" s="53"/>
      <c r="AU9" s="54">
        <f t="shared" si="12"/>
        <v>0</v>
      </c>
      <c r="AV9" s="42"/>
      <c r="AW9" s="42"/>
      <c r="AX9" s="42"/>
      <c r="AY9" s="42"/>
    </row>
    <row r="10" spans="1:51" s="50" customFormat="1" ht="14.25" customHeight="1">
      <c r="A10" s="27">
        <f t="shared" si="25"/>
        <v>7</v>
      </c>
      <c r="B10" s="28"/>
      <c r="C10" s="29"/>
      <c r="D10" s="30"/>
      <c r="E10" s="31"/>
      <c r="F10" s="32"/>
      <c r="G10" s="33"/>
      <c r="H10" s="29"/>
      <c r="I10" s="58"/>
      <c r="J10" s="59"/>
      <c r="K10" s="130">
        <f>+AB34</f>
        <v>31</v>
      </c>
      <c r="L10" s="29"/>
      <c r="M10" s="34">
        <f t="shared" si="13"/>
        <v>0</v>
      </c>
      <c r="N10" s="34">
        <f t="shared" si="14"/>
        <v>0</v>
      </c>
      <c r="O10" s="35"/>
      <c r="P10" s="35"/>
      <c r="Q10" s="35"/>
      <c r="R10" s="36">
        <f t="shared" si="15"/>
        <v>0</v>
      </c>
      <c r="S10" s="37">
        <v>0</v>
      </c>
      <c r="T10" s="38"/>
      <c r="U10" s="39">
        <f t="shared" si="3"/>
        <v>0</v>
      </c>
      <c r="V10" s="37">
        <f t="shared" si="4"/>
        <v>0</v>
      </c>
      <c r="W10" s="40">
        <f t="shared" si="5"/>
        <v>0</v>
      </c>
      <c r="X10" s="39"/>
      <c r="Y10" s="38" t="s">
        <v>43</v>
      </c>
      <c r="Z10" s="57"/>
      <c r="AA10" s="35">
        <f t="shared" si="6"/>
        <v>0</v>
      </c>
      <c r="AB10" s="27">
        <f t="shared" si="7"/>
        <v>0</v>
      </c>
      <c r="AC10" s="39">
        <f t="shared" si="8"/>
        <v>0</v>
      </c>
      <c r="AD10" s="39"/>
      <c r="AE10" s="39">
        <f t="shared" si="16"/>
        <v>0</v>
      </c>
      <c r="AF10" s="42"/>
      <c r="AG10" s="43">
        <f t="shared" si="9"/>
        <v>0</v>
      </c>
      <c r="AH10" s="44">
        <f t="shared" si="17"/>
        <v>0</v>
      </c>
      <c r="AI10" s="45">
        <f t="shared" si="18"/>
        <v>0</v>
      </c>
      <c r="AJ10" s="46">
        <f t="shared" si="19"/>
        <v>0</v>
      </c>
      <c r="AK10" s="47">
        <f t="shared" si="20"/>
        <v>0</v>
      </c>
      <c r="AL10" s="48">
        <f t="shared" si="21"/>
        <v>0</v>
      </c>
      <c r="AM10" s="49"/>
      <c r="AN10" s="38">
        <f t="shared" si="10"/>
        <v>0</v>
      </c>
      <c r="AP10" s="51">
        <f t="shared" si="11"/>
        <v>0</v>
      </c>
      <c r="AQ10" s="52">
        <f t="shared" si="22"/>
        <v>0</v>
      </c>
      <c r="AR10" s="52">
        <f t="shared" si="23"/>
        <v>0</v>
      </c>
      <c r="AS10" s="52">
        <f t="shared" si="24"/>
        <v>0</v>
      </c>
      <c r="AT10" s="53"/>
      <c r="AU10" s="54">
        <f t="shared" si="12"/>
        <v>0</v>
      </c>
      <c r="AV10" s="42"/>
      <c r="AW10" s="42"/>
      <c r="AX10" s="42"/>
      <c r="AY10" s="42"/>
    </row>
    <row r="11" spans="1:51" s="50" customFormat="1" ht="14.25">
      <c r="A11" s="27">
        <f t="shared" si="25"/>
        <v>8</v>
      </c>
      <c r="B11" s="28"/>
      <c r="C11" s="29"/>
      <c r="D11" s="30"/>
      <c r="E11" s="60"/>
      <c r="F11" s="32"/>
      <c r="G11" s="33"/>
      <c r="H11" s="29"/>
      <c r="I11" s="61"/>
      <c r="J11" s="62"/>
      <c r="K11" s="130">
        <f>+AB34</f>
        <v>31</v>
      </c>
      <c r="L11" s="29"/>
      <c r="M11" s="34">
        <f t="shared" si="13"/>
        <v>0</v>
      </c>
      <c r="N11" s="34">
        <f t="shared" si="14"/>
        <v>0</v>
      </c>
      <c r="O11" s="35"/>
      <c r="P11" s="35"/>
      <c r="Q11" s="35"/>
      <c r="R11" s="36">
        <f t="shared" si="15"/>
        <v>0</v>
      </c>
      <c r="S11" s="37">
        <v>0</v>
      </c>
      <c r="T11" s="38"/>
      <c r="U11" s="39">
        <f t="shared" si="3"/>
        <v>0</v>
      </c>
      <c r="V11" s="37">
        <f t="shared" si="4"/>
        <v>0</v>
      </c>
      <c r="W11" s="40">
        <f t="shared" si="5"/>
        <v>0</v>
      </c>
      <c r="X11" s="39" t="s">
        <v>43</v>
      </c>
      <c r="Y11" s="38" t="s">
        <v>43</v>
      </c>
      <c r="Z11" s="57"/>
      <c r="AA11" s="35">
        <f t="shared" si="6"/>
        <v>0</v>
      </c>
      <c r="AB11" s="27">
        <f t="shared" si="7"/>
        <v>0</v>
      </c>
      <c r="AC11" s="39">
        <f t="shared" si="8"/>
        <v>0</v>
      </c>
      <c r="AD11" s="27">
        <v>0</v>
      </c>
      <c r="AE11" s="39">
        <f t="shared" si="16"/>
        <v>0</v>
      </c>
      <c r="AF11" s="42"/>
      <c r="AG11" s="43">
        <f t="shared" si="9"/>
        <v>0</v>
      </c>
      <c r="AH11" s="44">
        <f t="shared" si="17"/>
        <v>0</v>
      </c>
      <c r="AI11" s="45">
        <f t="shared" si="18"/>
        <v>0</v>
      </c>
      <c r="AJ11" s="46">
        <f t="shared" si="19"/>
        <v>0</v>
      </c>
      <c r="AK11" s="47">
        <f t="shared" si="20"/>
        <v>0</v>
      </c>
      <c r="AL11" s="48">
        <f t="shared" si="21"/>
        <v>0</v>
      </c>
      <c r="AM11" s="49"/>
      <c r="AN11" s="38">
        <f t="shared" si="10"/>
        <v>0</v>
      </c>
      <c r="AP11" s="51">
        <f t="shared" si="11"/>
        <v>0</v>
      </c>
      <c r="AQ11" s="52">
        <f t="shared" si="22"/>
        <v>0</v>
      </c>
      <c r="AR11" s="52">
        <f t="shared" si="23"/>
        <v>0</v>
      </c>
      <c r="AS11" s="52">
        <f t="shared" si="24"/>
        <v>0</v>
      </c>
      <c r="AT11" s="53"/>
      <c r="AU11" s="54">
        <f t="shared" si="12"/>
        <v>0</v>
      </c>
      <c r="AV11" s="42"/>
      <c r="AW11" s="42"/>
      <c r="AX11" s="42"/>
      <c r="AY11" s="42"/>
    </row>
    <row r="12" spans="1:51" s="80" customFormat="1" ht="14.25">
      <c r="A12" s="63">
        <f t="shared" si="25"/>
        <v>9</v>
      </c>
      <c r="B12" s="28"/>
      <c r="C12" s="29"/>
      <c r="D12" s="64"/>
      <c r="E12" s="65"/>
      <c r="F12" s="32"/>
      <c r="G12" s="66"/>
      <c r="H12" s="67"/>
      <c r="I12" s="66"/>
      <c r="J12" s="67"/>
      <c r="K12" s="130">
        <f>+AB34</f>
        <v>31</v>
      </c>
      <c r="L12" s="29"/>
      <c r="M12" s="34">
        <f t="shared" si="13"/>
        <v>0</v>
      </c>
      <c r="N12" s="34">
        <f t="shared" si="14"/>
        <v>0</v>
      </c>
      <c r="O12" s="35"/>
      <c r="P12" s="35"/>
      <c r="Q12" s="35"/>
      <c r="R12" s="36">
        <f t="shared" si="15"/>
        <v>0</v>
      </c>
      <c r="S12" s="37">
        <v>0</v>
      </c>
      <c r="T12" s="38"/>
      <c r="U12" s="69">
        <f t="shared" si="3"/>
        <v>0</v>
      </c>
      <c r="V12" s="40">
        <f t="shared" si="4"/>
        <v>0</v>
      </c>
      <c r="W12" s="70">
        <f t="shared" si="5"/>
        <v>0</v>
      </c>
      <c r="X12" s="69" t="s">
        <v>43</v>
      </c>
      <c r="Y12" s="38" t="s">
        <v>43</v>
      </c>
      <c r="Z12" s="69"/>
      <c r="AA12" s="68">
        <f t="shared" si="6"/>
        <v>0</v>
      </c>
      <c r="AB12" s="63">
        <f t="shared" si="7"/>
        <v>0</v>
      </c>
      <c r="AC12" s="39">
        <f t="shared" si="8"/>
        <v>0</v>
      </c>
      <c r="AD12" s="63">
        <v>0</v>
      </c>
      <c r="AE12" s="39">
        <f t="shared" si="16"/>
        <v>0</v>
      </c>
      <c r="AF12" s="71"/>
      <c r="AG12" s="72">
        <f t="shared" si="9"/>
        <v>0</v>
      </c>
      <c r="AH12" s="73">
        <f t="shared" si="17"/>
        <v>0</v>
      </c>
      <c r="AI12" s="74">
        <f t="shared" si="18"/>
        <v>0</v>
      </c>
      <c r="AJ12" s="75">
        <f t="shared" si="19"/>
        <v>0</v>
      </c>
      <c r="AK12" s="76">
        <f t="shared" si="20"/>
        <v>0</v>
      </c>
      <c r="AL12" s="77">
        <f t="shared" si="21"/>
        <v>0</v>
      </c>
      <c r="AM12" s="78"/>
      <c r="AN12" s="79">
        <f t="shared" si="10"/>
        <v>0</v>
      </c>
      <c r="AP12" s="81">
        <f t="shared" si="11"/>
        <v>0</v>
      </c>
      <c r="AQ12" s="82">
        <f t="shared" si="22"/>
        <v>0</v>
      </c>
      <c r="AR12" s="82">
        <f t="shared" si="23"/>
        <v>0</v>
      </c>
      <c r="AS12" s="82">
        <f t="shared" si="24"/>
        <v>0</v>
      </c>
      <c r="AT12" s="83"/>
      <c r="AU12" s="84">
        <f t="shared" si="12"/>
        <v>0</v>
      </c>
      <c r="AV12" s="71"/>
      <c r="AW12" s="71"/>
      <c r="AX12" s="71"/>
      <c r="AY12" s="71"/>
    </row>
    <row r="13" spans="1:51" s="50" customFormat="1" ht="14.25">
      <c r="A13" s="27">
        <v>10</v>
      </c>
      <c r="B13" s="28"/>
      <c r="C13" s="29"/>
      <c r="D13" s="30"/>
      <c r="E13" s="60"/>
      <c r="F13" s="32"/>
      <c r="G13" s="33"/>
      <c r="H13" s="29"/>
      <c r="I13" s="33"/>
      <c r="J13" s="29"/>
      <c r="K13" s="130">
        <f>+AB34</f>
        <v>31</v>
      </c>
      <c r="L13" s="29"/>
      <c r="M13" s="34">
        <f t="shared" si="13"/>
        <v>0</v>
      </c>
      <c r="N13" s="34">
        <f t="shared" si="14"/>
        <v>0</v>
      </c>
      <c r="O13" s="35"/>
      <c r="P13" s="35"/>
      <c r="Q13" s="35"/>
      <c r="R13" s="36">
        <f t="shared" si="15"/>
        <v>0</v>
      </c>
      <c r="S13" s="37">
        <v>0</v>
      </c>
      <c r="T13" s="38"/>
      <c r="U13" s="39">
        <f t="shared" si="3"/>
        <v>0</v>
      </c>
      <c r="V13" s="40">
        <f t="shared" si="4"/>
        <v>0</v>
      </c>
      <c r="W13" s="40">
        <f t="shared" si="5"/>
        <v>0</v>
      </c>
      <c r="X13" s="39" t="s">
        <v>43</v>
      </c>
      <c r="Y13" s="38" t="s">
        <v>43</v>
      </c>
      <c r="Z13" s="39"/>
      <c r="AA13" s="68">
        <f t="shared" si="6"/>
        <v>0</v>
      </c>
      <c r="AB13" s="27">
        <f t="shared" si="7"/>
        <v>0</v>
      </c>
      <c r="AC13" s="39">
        <f t="shared" si="8"/>
        <v>0</v>
      </c>
      <c r="AD13" s="27">
        <v>0</v>
      </c>
      <c r="AE13" s="39">
        <f t="shared" si="16"/>
        <v>0</v>
      </c>
      <c r="AF13" s="42"/>
      <c r="AG13" s="43">
        <f t="shared" si="9"/>
        <v>0</v>
      </c>
      <c r="AH13" s="44">
        <f t="shared" si="17"/>
        <v>0</v>
      </c>
      <c r="AI13" s="45">
        <f t="shared" si="18"/>
        <v>0</v>
      </c>
      <c r="AJ13" s="46">
        <f t="shared" si="19"/>
        <v>0</v>
      </c>
      <c r="AK13" s="47">
        <f t="shared" si="20"/>
        <v>0</v>
      </c>
      <c r="AL13" s="48">
        <f t="shared" si="21"/>
        <v>0</v>
      </c>
      <c r="AM13" s="49"/>
      <c r="AN13" s="38">
        <f t="shared" si="10"/>
        <v>0</v>
      </c>
      <c r="AP13" s="51">
        <f t="shared" si="11"/>
        <v>0</v>
      </c>
      <c r="AQ13" s="52">
        <f t="shared" si="22"/>
        <v>0</v>
      </c>
      <c r="AR13" s="52">
        <f t="shared" si="23"/>
        <v>0</v>
      </c>
      <c r="AS13" s="52">
        <f t="shared" si="24"/>
        <v>0</v>
      </c>
      <c r="AT13" s="53"/>
      <c r="AU13" s="54">
        <f t="shared" si="12"/>
        <v>0</v>
      </c>
      <c r="AV13" s="42"/>
      <c r="AW13" s="42"/>
      <c r="AX13" s="42"/>
      <c r="AY13" s="42"/>
    </row>
    <row r="14" spans="1:51" s="50" customFormat="1" ht="14.25">
      <c r="A14" s="27">
        <v>11</v>
      </c>
      <c r="B14" s="28"/>
      <c r="C14" s="29"/>
      <c r="D14" s="30"/>
      <c r="E14" s="60"/>
      <c r="F14" s="32"/>
      <c r="G14" s="33"/>
      <c r="H14" s="29"/>
      <c r="I14" s="33"/>
      <c r="J14" s="29"/>
      <c r="K14" s="130">
        <f>+AB34</f>
        <v>31</v>
      </c>
      <c r="L14" s="29"/>
      <c r="M14" s="34">
        <f t="shared" si="13"/>
        <v>0</v>
      </c>
      <c r="N14" s="34">
        <f t="shared" si="14"/>
        <v>0</v>
      </c>
      <c r="O14" s="35"/>
      <c r="P14" s="35"/>
      <c r="Q14" s="35"/>
      <c r="R14" s="36">
        <f t="shared" si="15"/>
        <v>0</v>
      </c>
      <c r="S14" s="37">
        <v>0</v>
      </c>
      <c r="T14" s="38"/>
      <c r="U14" s="39">
        <f>IF(L14=0,0,IF((S14/$AB$34*L14)&gt;20000,200,IF((S14/$AB$34*L14)&gt;15000,150,IF((S14/$AB$34*L14)&gt;10000,100,IF((S14/$AB$34*L14)&gt;6000,80,IF((S14/$AB$34*L14)&gt;5000,60,IF((S14/$AB$34*L14)&lt;=5000,0)))))))</f>
        <v>0</v>
      </c>
      <c r="V14" s="40">
        <f>+ROUND(L14*M14/$AB$34*12%,0)</f>
        <v>0</v>
      </c>
      <c r="W14" s="40">
        <f>+ROUNDUP(IF(((S14)&lt;=15000),((S14)*L14/$AB$34*1.75%),0),0)</f>
        <v>0</v>
      </c>
      <c r="X14" s="39" t="s">
        <v>43</v>
      </c>
      <c r="Y14" s="38" t="s">
        <v>43</v>
      </c>
      <c r="Z14" s="39"/>
      <c r="AA14" s="35">
        <f t="shared" si="6"/>
        <v>0</v>
      </c>
      <c r="AB14" s="27">
        <f t="shared" si="7"/>
        <v>0</v>
      </c>
      <c r="AC14" s="39">
        <f>ROUND((($AB$34-L14)*S14/$AB$34),0)</f>
        <v>0</v>
      </c>
      <c r="AD14" s="27">
        <v>0</v>
      </c>
      <c r="AE14" s="39">
        <f t="shared" si="16"/>
        <v>0</v>
      </c>
      <c r="AF14" s="42"/>
      <c r="AG14" s="43">
        <f>+ROUND(L14*M14/$AB$34,0)</f>
        <v>0</v>
      </c>
      <c r="AH14" s="44">
        <f t="shared" si="17"/>
        <v>0</v>
      </c>
      <c r="AI14" s="45">
        <f t="shared" si="18"/>
        <v>0</v>
      </c>
      <c r="AJ14" s="46">
        <f t="shared" si="19"/>
        <v>0</v>
      </c>
      <c r="AK14" s="47">
        <f t="shared" si="20"/>
        <v>0</v>
      </c>
      <c r="AL14" s="48">
        <f t="shared" si="21"/>
        <v>0</v>
      </c>
      <c r="AM14" s="49"/>
      <c r="AN14" s="38">
        <f t="shared" si="10"/>
        <v>0</v>
      </c>
      <c r="AP14" s="51">
        <f>ROUND(L14*S14/$AB$34,0)</f>
        <v>0</v>
      </c>
      <c r="AQ14" s="52">
        <f t="shared" si="22"/>
        <v>0</v>
      </c>
      <c r="AR14" s="52">
        <f t="shared" si="23"/>
        <v>0</v>
      </c>
      <c r="AS14" s="52">
        <f t="shared" si="24"/>
        <v>0</v>
      </c>
      <c r="AT14" s="53"/>
      <c r="AU14" s="54">
        <f t="shared" si="12"/>
        <v>0</v>
      </c>
      <c r="AV14" s="42"/>
      <c r="AW14" s="42"/>
      <c r="AX14" s="42"/>
      <c r="AY14" s="42"/>
    </row>
    <row r="15" spans="1:51" s="80" customFormat="1" ht="14.25">
      <c r="A15" s="63">
        <v>12</v>
      </c>
      <c r="B15" s="28"/>
      <c r="C15" s="29"/>
      <c r="D15" s="64"/>
      <c r="E15" s="65"/>
      <c r="F15" s="32"/>
      <c r="G15" s="66"/>
      <c r="H15" s="67"/>
      <c r="I15" s="66"/>
      <c r="J15" s="67"/>
      <c r="K15" s="130">
        <f>+AB34</f>
        <v>31</v>
      </c>
      <c r="L15" s="29"/>
      <c r="M15" s="34">
        <f t="shared" si="13"/>
        <v>0</v>
      </c>
      <c r="N15" s="34">
        <f t="shared" si="14"/>
        <v>0</v>
      </c>
      <c r="O15" s="35"/>
      <c r="P15" s="35"/>
      <c r="Q15" s="35"/>
      <c r="R15" s="36">
        <f t="shared" si="15"/>
        <v>0</v>
      </c>
      <c r="S15" s="37">
        <v>0</v>
      </c>
      <c r="T15" s="38"/>
      <c r="U15" s="69">
        <f>IF(L15=0,0,IF((S15/$AB$34*L15)&gt;20000,200,IF((S15/$AB$34*L15)&gt;15000,150,IF((S15/$AB$34*L15)&gt;10000,100,IF((S15/$AB$34*L15)&gt;6000,80,IF((S15/$AB$34*L15)&gt;5000,60,IF((S15/$AB$34*L15)&lt;=5000,0)))))))</f>
        <v>0</v>
      </c>
      <c r="V15" s="40">
        <f>+ROUND(L15*M15/$AB$34*12%,0)</f>
        <v>0</v>
      </c>
      <c r="W15" s="70">
        <f>+ROUNDUP(IF(((S15)&lt;=15000),((S15)*L15/$AB$34*1.75%),0),0)</f>
        <v>0</v>
      </c>
      <c r="X15" s="69" t="s">
        <v>43</v>
      </c>
      <c r="Y15" s="38" t="s">
        <v>43</v>
      </c>
      <c r="Z15" s="69"/>
      <c r="AA15" s="68">
        <f t="shared" si="6"/>
        <v>0</v>
      </c>
      <c r="AB15" s="63">
        <f t="shared" si="7"/>
        <v>0</v>
      </c>
      <c r="AC15" s="39">
        <f>ROUND((($AB$34-L15)*S15/$AB$34),0)</f>
        <v>0</v>
      </c>
      <c r="AD15" s="63">
        <v>0</v>
      </c>
      <c r="AE15" s="39">
        <f t="shared" si="16"/>
        <v>0</v>
      </c>
      <c r="AF15" s="71"/>
      <c r="AG15" s="72">
        <f>+ROUND(L15*M15/$AB$34,0)</f>
        <v>0</v>
      </c>
      <c r="AH15" s="73">
        <f t="shared" si="17"/>
        <v>0</v>
      </c>
      <c r="AI15" s="74">
        <f t="shared" si="18"/>
        <v>0</v>
      </c>
      <c r="AJ15" s="75">
        <f t="shared" si="19"/>
        <v>0</v>
      </c>
      <c r="AK15" s="76">
        <f t="shared" si="20"/>
        <v>0</v>
      </c>
      <c r="AL15" s="77">
        <f t="shared" si="21"/>
        <v>0</v>
      </c>
      <c r="AM15" s="78"/>
      <c r="AN15" s="79">
        <f t="shared" si="10"/>
        <v>0</v>
      </c>
      <c r="AP15" s="81">
        <f>ROUND(L15*S15/$AB$34,0)</f>
        <v>0</v>
      </c>
      <c r="AQ15" s="82">
        <f t="shared" si="22"/>
        <v>0</v>
      </c>
      <c r="AR15" s="82">
        <f t="shared" si="23"/>
        <v>0</v>
      </c>
      <c r="AS15" s="82">
        <f t="shared" si="24"/>
        <v>0</v>
      </c>
      <c r="AT15" s="83"/>
      <c r="AU15" s="84">
        <f t="shared" si="12"/>
        <v>0</v>
      </c>
      <c r="AV15" s="71"/>
      <c r="AW15" s="71"/>
      <c r="AX15" s="71"/>
      <c r="AY15" s="71"/>
    </row>
    <row r="16" spans="1:51" s="50" customFormat="1" ht="14.25">
      <c r="A16" s="27">
        <v>13</v>
      </c>
      <c r="B16" s="28"/>
      <c r="C16" s="29"/>
      <c r="D16" s="30"/>
      <c r="E16" s="60"/>
      <c r="F16" s="32"/>
      <c r="G16" s="33"/>
      <c r="H16" s="29"/>
      <c r="I16" s="85"/>
      <c r="J16" s="29"/>
      <c r="K16" s="130">
        <f>+AB34</f>
        <v>31</v>
      </c>
      <c r="L16" s="29"/>
      <c r="M16" s="34">
        <f t="shared" si="13"/>
        <v>0</v>
      </c>
      <c r="N16" s="34">
        <f t="shared" si="14"/>
        <v>0</v>
      </c>
      <c r="O16" s="35"/>
      <c r="P16" s="35"/>
      <c r="Q16" s="35"/>
      <c r="R16" s="36">
        <f t="shared" si="15"/>
        <v>0</v>
      </c>
      <c r="S16" s="37">
        <v>0</v>
      </c>
      <c r="T16" s="38"/>
      <c r="U16" s="39">
        <f>IF(L16=0,0,IF((S16/$AB$34*L16)&gt;20000,200,IF((S16/$AB$34*L16)&gt;15000,150,IF((S16/$AB$34*L16)&gt;10000,100,IF((S16/$AB$34*L16)&gt;6000,80,IF((S16/$AB$34*L16)&gt;5000,60,IF((S16/$AB$34*L16)&lt;=5000,0)))))))</f>
        <v>0</v>
      </c>
      <c r="V16" s="40">
        <f>+ROUND(L16*M16/$AB$34*12%,0)</f>
        <v>0</v>
      </c>
      <c r="W16" s="40">
        <f>+ROUNDUP(IF(((S16)&lt;=15000),((S16)*L16/$AB$34*1.75%),0),0)</f>
        <v>0</v>
      </c>
      <c r="X16" s="39" t="s">
        <v>43</v>
      </c>
      <c r="Y16" s="38" t="s">
        <v>43</v>
      </c>
      <c r="Z16" s="39"/>
      <c r="AA16" s="35">
        <f t="shared" si="6"/>
        <v>0</v>
      </c>
      <c r="AB16" s="27">
        <f t="shared" si="7"/>
        <v>0</v>
      </c>
      <c r="AC16" s="39">
        <f>ROUND((($AB$34-L16)*S16/$AB$34),0)</f>
        <v>0</v>
      </c>
      <c r="AD16" s="27">
        <v>0</v>
      </c>
      <c r="AE16" s="39">
        <f t="shared" si="16"/>
        <v>0</v>
      </c>
      <c r="AF16" s="42"/>
      <c r="AG16" s="43">
        <f>+ROUND(L16*M16/$AB$34,0)</f>
        <v>0</v>
      </c>
      <c r="AH16" s="44">
        <f t="shared" si="17"/>
        <v>0</v>
      </c>
      <c r="AI16" s="45">
        <f t="shared" si="18"/>
        <v>0</v>
      </c>
      <c r="AJ16" s="46">
        <f t="shared" si="19"/>
        <v>0</v>
      </c>
      <c r="AK16" s="47">
        <f t="shared" si="20"/>
        <v>0</v>
      </c>
      <c r="AL16" s="48">
        <f t="shared" si="21"/>
        <v>0</v>
      </c>
      <c r="AM16" s="49"/>
      <c r="AN16" s="38">
        <f t="shared" si="10"/>
        <v>0</v>
      </c>
      <c r="AP16" s="51">
        <f>ROUND(L16*S16/$AB$34,0)</f>
        <v>0</v>
      </c>
      <c r="AQ16" s="52">
        <f t="shared" si="22"/>
        <v>0</v>
      </c>
      <c r="AR16" s="52">
        <f t="shared" si="23"/>
        <v>0</v>
      </c>
      <c r="AS16" s="52">
        <f t="shared" si="24"/>
        <v>0</v>
      </c>
      <c r="AT16" s="53"/>
      <c r="AU16" s="54">
        <f t="shared" si="12"/>
        <v>0</v>
      </c>
      <c r="AV16" s="42"/>
      <c r="AW16" s="42"/>
      <c r="AX16" s="42"/>
      <c r="AY16" s="42"/>
    </row>
    <row r="17" spans="1:51" s="80" customFormat="1" ht="14.25">
      <c r="A17" s="63">
        <v>14</v>
      </c>
      <c r="B17" s="28"/>
      <c r="C17" s="29"/>
      <c r="D17" s="64"/>
      <c r="E17" s="65"/>
      <c r="F17" s="32"/>
      <c r="G17" s="66"/>
      <c r="H17" s="67"/>
      <c r="I17" s="66"/>
      <c r="J17" s="67"/>
      <c r="K17" s="130">
        <f>+AB34</f>
        <v>31</v>
      </c>
      <c r="L17" s="29"/>
      <c r="M17" s="34">
        <f t="shared" si="13"/>
        <v>0</v>
      </c>
      <c r="N17" s="34">
        <f t="shared" si="14"/>
        <v>0</v>
      </c>
      <c r="O17" s="35"/>
      <c r="P17" s="35"/>
      <c r="Q17" s="35"/>
      <c r="R17" s="36">
        <f t="shared" si="15"/>
        <v>0</v>
      </c>
      <c r="S17" s="37">
        <v>0</v>
      </c>
      <c r="T17" s="38"/>
      <c r="U17" s="69">
        <f>IF(L17=0,0,IF((S17/$AB$34*L17)&gt;20000,200,IF((S17/$AB$34*L17)&gt;15000,150,IF((S17/$AB$34*L17)&gt;10000,100,IF((S17/$AB$34*L17)&gt;6000,80,IF((S17/$AB$34*L17)&gt;5000,60,IF((S17/$AB$34*L17)&lt;=5000,0)))))))</f>
        <v>0</v>
      </c>
      <c r="V17" s="40">
        <f>+ROUND(L17*M17/$AB$34*12%,0)</f>
        <v>0</v>
      </c>
      <c r="W17" s="70">
        <f>+ROUNDUP(IF(((S17)&lt;=15000),((S17)*L17/$AB$34*1.75%),0),0)</f>
        <v>0</v>
      </c>
      <c r="X17" s="69" t="s">
        <v>43</v>
      </c>
      <c r="Y17" s="38" t="s">
        <v>43</v>
      </c>
      <c r="Z17" s="69"/>
      <c r="AA17" s="68">
        <f t="shared" si="6"/>
        <v>0</v>
      </c>
      <c r="AB17" s="63">
        <f t="shared" si="7"/>
        <v>0</v>
      </c>
      <c r="AC17" s="39">
        <f>ROUND((($AB$34-L17)*S17/$AB$34),0)</f>
        <v>0</v>
      </c>
      <c r="AD17" s="63">
        <v>0</v>
      </c>
      <c r="AE17" s="39">
        <f t="shared" si="16"/>
        <v>0</v>
      </c>
      <c r="AF17" s="71"/>
      <c r="AG17" s="72">
        <f>+ROUND(L17*M17/$AB$34,0)</f>
        <v>0</v>
      </c>
      <c r="AH17" s="73">
        <f t="shared" si="17"/>
        <v>0</v>
      </c>
      <c r="AI17" s="74">
        <f t="shared" si="18"/>
        <v>0</v>
      </c>
      <c r="AJ17" s="75">
        <f t="shared" si="19"/>
        <v>0</v>
      </c>
      <c r="AK17" s="76">
        <f t="shared" si="20"/>
        <v>0</v>
      </c>
      <c r="AL17" s="77">
        <f t="shared" si="21"/>
        <v>0</v>
      </c>
      <c r="AM17" s="78"/>
      <c r="AN17" s="79">
        <f t="shared" si="10"/>
        <v>0</v>
      </c>
      <c r="AP17" s="81">
        <f>ROUND(L17*S17/$AB$34,0)</f>
        <v>0</v>
      </c>
      <c r="AQ17" s="82">
        <f t="shared" si="22"/>
        <v>0</v>
      </c>
      <c r="AR17" s="82">
        <f t="shared" si="23"/>
        <v>0</v>
      </c>
      <c r="AS17" s="82">
        <f t="shared" si="24"/>
        <v>0</v>
      </c>
      <c r="AT17" s="83"/>
      <c r="AU17" s="84">
        <f t="shared" si="12"/>
        <v>0</v>
      </c>
      <c r="AV17" s="71"/>
      <c r="AW17" s="71"/>
      <c r="AX17" s="71"/>
      <c r="AY17" s="71"/>
    </row>
    <row r="18" spans="1:51" s="50" customFormat="1" ht="14.25" customHeight="1">
      <c r="A18" s="63">
        <v>15</v>
      </c>
      <c r="B18" s="28"/>
      <c r="C18" s="29"/>
      <c r="D18" s="30"/>
      <c r="E18" s="31"/>
      <c r="F18" s="32"/>
      <c r="G18" s="33"/>
      <c r="H18" s="29"/>
      <c r="I18" s="58"/>
      <c r="J18" s="29"/>
      <c r="K18" s="130">
        <f>+AB34</f>
        <v>31</v>
      </c>
      <c r="L18" s="29"/>
      <c r="M18" s="34">
        <f t="shared" si="13"/>
        <v>0</v>
      </c>
      <c r="N18" s="34">
        <f t="shared" si="14"/>
        <v>0</v>
      </c>
      <c r="O18" s="35"/>
      <c r="P18" s="35"/>
      <c r="Q18" s="35"/>
      <c r="R18" s="36">
        <f t="shared" si="15"/>
        <v>0</v>
      </c>
      <c r="S18" s="37">
        <v>0</v>
      </c>
      <c r="T18" s="34"/>
      <c r="U18" s="39">
        <f t="shared" ref="U18:U19" si="26">IF(L18=0,0,IF((S18/$AB$34*L18)&gt;20000,200,IF((S18/$AB$34*L18)&gt;15000,150,IF((S18/$AB$34*L18)&gt;10000,100,IF((S18/$AB$34*L18)&gt;6000,80,IF((S18/$AB$34*L18)&gt;5000,60,IF((S18/$AB$34*L18)&lt;=5000,0)))))))</f>
        <v>0</v>
      </c>
      <c r="V18" s="56">
        <f t="shared" ref="V18:V19" si="27">+ROUND(L18*M18/$AB$34*12%,0)</f>
        <v>0</v>
      </c>
      <c r="W18" s="40">
        <f t="shared" ref="W18:W19" si="28">+ROUNDUP(IF(((S18)&lt;=15000),((S18)*L18/$AB$34*1.75%),0),0)</f>
        <v>0</v>
      </c>
      <c r="X18" s="39"/>
      <c r="Y18" s="39" t="s">
        <v>43</v>
      </c>
      <c r="Z18" s="39"/>
      <c r="AA18" s="40">
        <f t="shared" si="6"/>
        <v>0</v>
      </c>
      <c r="AB18" s="41">
        <f t="shared" si="7"/>
        <v>0</v>
      </c>
      <c r="AC18" s="39">
        <f t="shared" ref="AC18:AC19" si="29">ROUND((($AB$34-L18)*S18/$AB$34),0)</f>
        <v>0</v>
      </c>
      <c r="AD18" s="41">
        <v>0</v>
      </c>
      <c r="AE18" s="39">
        <f t="shared" si="16"/>
        <v>0</v>
      </c>
      <c r="AF18" s="42"/>
      <c r="AG18" s="43">
        <f t="shared" ref="AG18:AG19" si="30">+ROUND(L18*M18/$AB$34,0)</f>
        <v>0</v>
      </c>
      <c r="AH18" s="44">
        <f t="shared" si="17"/>
        <v>0</v>
      </c>
      <c r="AI18" s="45">
        <f t="shared" si="18"/>
        <v>0</v>
      </c>
      <c r="AJ18" s="46">
        <f t="shared" si="19"/>
        <v>0</v>
      </c>
      <c r="AK18" s="47">
        <f t="shared" si="20"/>
        <v>0</v>
      </c>
      <c r="AL18" s="48">
        <f t="shared" si="21"/>
        <v>0</v>
      </c>
      <c r="AM18" s="49"/>
      <c r="AN18" s="38">
        <f t="shared" si="10"/>
        <v>0</v>
      </c>
      <c r="AP18" s="51">
        <f t="shared" ref="AP18:AP19" si="31">ROUND(L18*S18/$AB$34,0)</f>
        <v>0</v>
      </c>
      <c r="AQ18" s="52">
        <f t="shared" si="22"/>
        <v>0</v>
      </c>
      <c r="AR18" s="52">
        <f t="shared" si="23"/>
        <v>0</v>
      </c>
      <c r="AS18" s="52">
        <f t="shared" si="24"/>
        <v>0</v>
      </c>
      <c r="AT18" s="53"/>
      <c r="AU18" s="54">
        <f t="shared" si="12"/>
        <v>0</v>
      </c>
      <c r="AV18" s="42"/>
      <c r="AW18" s="42"/>
      <c r="AX18" s="42"/>
      <c r="AY18" s="42"/>
    </row>
    <row r="19" spans="1:51" s="50" customFormat="1" ht="14.25" customHeight="1">
      <c r="A19" s="63">
        <v>16</v>
      </c>
      <c r="B19" s="28"/>
      <c r="C19" s="29"/>
      <c r="D19" s="30"/>
      <c r="E19" s="31"/>
      <c r="F19" s="32"/>
      <c r="G19" s="33"/>
      <c r="H19" s="29"/>
      <c r="I19" s="58"/>
      <c r="J19" s="29"/>
      <c r="K19" s="130">
        <f>+AB34</f>
        <v>31</v>
      </c>
      <c r="L19" s="29"/>
      <c r="M19" s="34">
        <f t="shared" si="13"/>
        <v>0</v>
      </c>
      <c r="N19" s="34">
        <f t="shared" si="14"/>
        <v>0</v>
      </c>
      <c r="O19" s="35"/>
      <c r="P19" s="35"/>
      <c r="Q19" s="35"/>
      <c r="R19" s="36">
        <f t="shared" si="15"/>
        <v>0</v>
      </c>
      <c r="S19" s="37">
        <v>0</v>
      </c>
      <c r="T19" s="34"/>
      <c r="U19" s="39">
        <f t="shared" si="26"/>
        <v>0</v>
      </c>
      <c r="V19" s="56">
        <f t="shared" si="27"/>
        <v>0</v>
      </c>
      <c r="W19" s="40">
        <f t="shared" si="28"/>
        <v>0</v>
      </c>
      <c r="X19" s="39"/>
      <c r="Y19" s="39" t="s">
        <v>43</v>
      </c>
      <c r="Z19" s="39"/>
      <c r="AA19" s="40">
        <f t="shared" si="6"/>
        <v>0</v>
      </c>
      <c r="AB19" s="41">
        <f t="shared" si="7"/>
        <v>0</v>
      </c>
      <c r="AC19" s="39">
        <f t="shared" si="29"/>
        <v>0</v>
      </c>
      <c r="AD19" s="41">
        <v>0</v>
      </c>
      <c r="AE19" s="39">
        <f t="shared" si="16"/>
        <v>0</v>
      </c>
      <c r="AF19" s="42"/>
      <c r="AG19" s="43">
        <f t="shared" si="30"/>
        <v>0</v>
      </c>
      <c r="AH19" s="44">
        <f t="shared" si="17"/>
        <v>0</v>
      </c>
      <c r="AI19" s="45">
        <f t="shared" si="18"/>
        <v>0</v>
      </c>
      <c r="AJ19" s="46">
        <f t="shared" si="19"/>
        <v>0</v>
      </c>
      <c r="AK19" s="47">
        <f t="shared" si="20"/>
        <v>0</v>
      </c>
      <c r="AL19" s="48">
        <f t="shared" si="21"/>
        <v>0</v>
      </c>
      <c r="AM19" s="49"/>
      <c r="AN19" s="38">
        <f t="shared" si="10"/>
        <v>0</v>
      </c>
      <c r="AP19" s="51">
        <f t="shared" si="31"/>
        <v>0</v>
      </c>
      <c r="AQ19" s="52">
        <f t="shared" si="22"/>
        <v>0</v>
      </c>
      <c r="AR19" s="52">
        <f t="shared" si="23"/>
        <v>0</v>
      </c>
      <c r="AS19" s="52">
        <f t="shared" si="24"/>
        <v>0</v>
      </c>
      <c r="AT19" s="53"/>
      <c r="AU19" s="54">
        <f t="shared" si="12"/>
        <v>0</v>
      </c>
      <c r="AV19" s="42"/>
      <c r="AW19" s="42"/>
      <c r="AX19" s="42"/>
      <c r="AY19" s="42"/>
    </row>
    <row r="20" spans="1:51" s="80" customFormat="1">
      <c r="A20" s="63"/>
      <c r="B20" s="28"/>
      <c r="C20" s="28"/>
      <c r="D20" s="86"/>
      <c r="E20" s="65"/>
      <c r="F20" s="65"/>
      <c r="G20" s="66"/>
      <c r="H20" s="67"/>
      <c r="I20" s="66"/>
      <c r="J20" s="67"/>
      <c r="K20" s="67"/>
      <c r="L20" s="29"/>
      <c r="M20" s="68"/>
      <c r="N20" s="68"/>
      <c r="O20" s="68"/>
      <c r="P20" s="68"/>
      <c r="Q20" s="68"/>
      <c r="R20" s="68"/>
      <c r="S20" s="37"/>
      <c r="T20" s="79"/>
      <c r="U20" s="68"/>
      <c r="V20" s="87"/>
      <c r="W20" s="68"/>
      <c r="X20" s="38"/>
      <c r="Y20" s="38"/>
      <c r="Z20" s="88"/>
      <c r="AA20" s="68"/>
      <c r="AB20" s="63"/>
      <c r="AC20" s="63"/>
      <c r="AD20" s="63"/>
      <c r="AE20" s="63"/>
      <c r="AF20" s="71"/>
      <c r="AN20" s="79">
        <f t="shared" si="10"/>
        <v>0</v>
      </c>
      <c r="AP20" s="89"/>
      <c r="AQ20" s="90"/>
      <c r="AR20" s="90"/>
      <c r="AS20" s="90"/>
      <c r="AT20" s="83"/>
      <c r="AU20" s="84">
        <f t="shared" si="12"/>
        <v>0</v>
      </c>
      <c r="AV20" s="71"/>
      <c r="AW20" s="71"/>
      <c r="AX20" s="71"/>
      <c r="AY20" s="71"/>
    </row>
    <row r="21" spans="1:51" ht="14.25" thickBot="1">
      <c r="A21" s="91"/>
      <c r="D21" s="93"/>
      <c r="E21" s="94"/>
      <c r="M21" s="99">
        <f t="shared" ref="M21:AB21" si="32">SUM(M4:M20)</f>
        <v>0</v>
      </c>
      <c r="N21" s="99">
        <f t="shared" si="32"/>
        <v>0</v>
      </c>
      <c r="O21" s="99">
        <f t="shared" si="32"/>
        <v>0</v>
      </c>
      <c r="P21" s="99">
        <f t="shared" si="32"/>
        <v>0</v>
      </c>
      <c r="Q21" s="99">
        <f t="shared" si="32"/>
        <v>0</v>
      </c>
      <c r="R21" s="99">
        <f t="shared" si="32"/>
        <v>0</v>
      </c>
      <c r="S21" s="99">
        <f t="shared" si="32"/>
        <v>0</v>
      </c>
      <c r="T21" s="99">
        <f t="shared" si="32"/>
        <v>0</v>
      </c>
      <c r="U21" s="99">
        <f t="shared" si="32"/>
        <v>0</v>
      </c>
      <c r="V21" s="100">
        <f t="shared" si="32"/>
        <v>0</v>
      </c>
      <c r="W21" s="99">
        <f t="shared" si="32"/>
        <v>0</v>
      </c>
      <c r="X21" s="99">
        <f t="shared" si="32"/>
        <v>0</v>
      </c>
      <c r="Y21" s="99">
        <f t="shared" si="32"/>
        <v>0</v>
      </c>
      <c r="Z21" s="99">
        <f t="shared" si="32"/>
        <v>0</v>
      </c>
      <c r="AA21" s="99">
        <f t="shared" si="32"/>
        <v>0</v>
      </c>
      <c r="AB21" s="99">
        <f t="shared" si="32"/>
        <v>0</v>
      </c>
      <c r="AC21" s="99"/>
      <c r="AD21" s="99">
        <f>SUM(AD4:AD18)</f>
        <v>0</v>
      </c>
      <c r="AE21" s="99">
        <f>SUM(AE4:AE19)</f>
        <v>0</v>
      </c>
      <c r="AF21" s="99">
        <f t="shared" ref="AF21:AU21" si="33">SUM(AF4:AF20)</f>
        <v>0</v>
      </c>
      <c r="AG21" s="101">
        <f t="shared" si="33"/>
        <v>0</v>
      </c>
      <c r="AH21" s="101">
        <f t="shared" si="33"/>
        <v>0</v>
      </c>
      <c r="AI21" s="101">
        <f t="shared" si="33"/>
        <v>0</v>
      </c>
      <c r="AJ21" s="101">
        <f t="shared" si="33"/>
        <v>0</v>
      </c>
      <c r="AK21" s="101">
        <f t="shared" si="33"/>
        <v>0</v>
      </c>
      <c r="AL21" s="101">
        <f t="shared" si="33"/>
        <v>0</v>
      </c>
      <c r="AM21" s="101">
        <f t="shared" si="33"/>
        <v>0</v>
      </c>
      <c r="AN21" s="101">
        <f t="shared" si="33"/>
        <v>0</v>
      </c>
      <c r="AO21" s="101">
        <f t="shared" si="33"/>
        <v>0</v>
      </c>
      <c r="AP21" s="101">
        <f t="shared" si="33"/>
        <v>0</v>
      </c>
      <c r="AQ21" s="101">
        <f t="shared" si="33"/>
        <v>0</v>
      </c>
      <c r="AR21" s="101">
        <f t="shared" si="33"/>
        <v>0</v>
      </c>
      <c r="AS21" s="101">
        <f t="shared" si="33"/>
        <v>0</v>
      </c>
      <c r="AT21" s="101">
        <f t="shared" si="33"/>
        <v>0</v>
      </c>
      <c r="AU21" s="101">
        <f t="shared" si="33"/>
        <v>0</v>
      </c>
      <c r="AV21" s="71"/>
      <c r="AW21" s="71"/>
      <c r="AX21" s="71"/>
      <c r="AY21" s="71"/>
    </row>
    <row r="22" spans="1:51" ht="14.25" thickTop="1">
      <c r="A22" s="63"/>
      <c r="B22" s="28"/>
      <c r="C22" s="28"/>
      <c r="D22" s="86"/>
      <c r="E22" s="65"/>
      <c r="F22" s="65"/>
      <c r="G22" s="66"/>
      <c r="H22" s="67"/>
      <c r="I22" s="66"/>
      <c r="J22" s="67"/>
      <c r="K22" s="67"/>
      <c r="L22" s="29"/>
      <c r="M22" s="68"/>
      <c r="N22" s="68"/>
      <c r="O22" s="68"/>
      <c r="P22" s="68"/>
      <c r="Q22" s="68"/>
      <c r="R22" s="68"/>
      <c r="S22" s="37"/>
      <c r="T22" s="79"/>
      <c r="U22" s="68"/>
      <c r="V22" s="87"/>
      <c r="W22" s="68"/>
      <c r="X22" s="38"/>
      <c r="Y22" s="38"/>
      <c r="Z22" s="88"/>
      <c r="AA22" s="68"/>
      <c r="AB22" s="63"/>
      <c r="AC22" s="63"/>
      <c r="AD22" s="63"/>
      <c r="AE22" s="63"/>
      <c r="AF22" s="71"/>
      <c r="AG22" s="102" t="s">
        <v>44</v>
      </c>
      <c r="AH22" s="103"/>
      <c r="AI22" s="103">
        <v>1.1000000000000001</v>
      </c>
      <c r="AJ22" s="103"/>
      <c r="AK22" s="103">
        <f>ROUND((AG21*AI22%),0)</f>
        <v>0</v>
      </c>
      <c r="AL22" s="103">
        <f>AK22</f>
        <v>0</v>
      </c>
      <c r="AM22" s="104"/>
      <c r="AN22" s="79">
        <f t="shared" ref="AN22:AN27" si="34">AJ22+AK22-V22</f>
        <v>0</v>
      </c>
      <c r="AP22" s="105"/>
      <c r="AS22" s="106"/>
    </row>
    <row r="23" spans="1:51" ht="15" customHeight="1">
      <c r="A23" s="63"/>
      <c r="B23" s="28"/>
      <c r="C23" s="28"/>
      <c r="D23" s="86"/>
      <c r="E23" s="65"/>
      <c r="F23" s="65"/>
      <c r="G23" s="66"/>
      <c r="H23" s="67"/>
      <c r="I23" s="66"/>
      <c r="J23" s="67"/>
      <c r="K23" s="67"/>
      <c r="L23" s="29"/>
      <c r="M23" s="68"/>
      <c r="N23" s="68"/>
      <c r="O23" s="68"/>
      <c r="P23" s="68"/>
      <c r="Q23" s="68"/>
      <c r="R23" s="68"/>
      <c r="S23" s="37"/>
      <c r="T23" s="79"/>
      <c r="U23" s="68"/>
      <c r="V23" s="87"/>
      <c r="W23" s="68"/>
      <c r="X23" s="38"/>
      <c r="Y23" s="38"/>
      <c r="Z23" s="107"/>
      <c r="AA23" s="68"/>
      <c r="AB23" s="63"/>
      <c r="AC23" s="63"/>
      <c r="AD23" s="38"/>
      <c r="AE23" s="63"/>
      <c r="AF23" s="79"/>
      <c r="AG23" s="102" t="s">
        <v>45</v>
      </c>
      <c r="AH23" s="103"/>
      <c r="AI23" s="103">
        <v>0.5</v>
      </c>
      <c r="AJ23" s="103"/>
      <c r="AK23" s="103">
        <f>ROUND((AG21*AI23%),0)</f>
        <v>0</v>
      </c>
      <c r="AL23" s="103">
        <f>AK23</f>
        <v>0</v>
      </c>
      <c r="AM23" s="104"/>
      <c r="AN23" s="79">
        <f t="shared" si="34"/>
        <v>0</v>
      </c>
      <c r="AO23" s="91"/>
      <c r="AQ23" s="91"/>
      <c r="AR23" s="105"/>
      <c r="AS23" s="105"/>
      <c r="AT23" s="106"/>
    </row>
    <row r="24" spans="1:51" ht="15.75" customHeight="1">
      <c r="A24" s="63"/>
      <c r="B24" s="28"/>
      <c r="C24" s="28"/>
      <c r="D24" s="86"/>
      <c r="E24" s="65"/>
      <c r="F24" s="65"/>
      <c r="G24" s="66"/>
      <c r="H24" s="67"/>
      <c r="I24" s="66"/>
      <c r="J24" s="67"/>
      <c r="K24" s="67"/>
      <c r="L24" s="29"/>
      <c r="M24" s="68"/>
      <c r="N24" s="68"/>
      <c r="O24" s="68"/>
      <c r="P24" s="68"/>
      <c r="Q24" s="68"/>
      <c r="R24" s="68"/>
      <c r="S24" s="37"/>
      <c r="T24" s="79"/>
      <c r="U24" s="68"/>
      <c r="V24" s="87"/>
      <c r="W24" s="68"/>
      <c r="X24" s="38"/>
      <c r="Y24" s="38"/>
      <c r="Z24" s="108"/>
      <c r="AA24" s="68"/>
      <c r="AB24" s="63"/>
      <c r="AC24" s="63"/>
      <c r="AD24" s="38"/>
      <c r="AE24" s="63"/>
      <c r="AF24" s="79"/>
      <c r="AG24" s="102" t="s">
        <v>46</v>
      </c>
      <c r="AH24" s="103"/>
      <c r="AI24" s="103">
        <v>0.01</v>
      </c>
      <c r="AJ24" s="103"/>
      <c r="AK24" s="103">
        <f>ROUND((AG21*AI24%),0)</f>
        <v>0</v>
      </c>
      <c r="AL24" s="103">
        <f>AK24</f>
        <v>0</v>
      </c>
      <c r="AM24" s="104"/>
      <c r="AN24" s="79">
        <f t="shared" si="34"/>
        <v>0</v>
      </c>
      <c r="AO24" s="91"/>
      <c r="AP24" s="91"/>
      <c r="AQ24" s="91"/>
      <c r="AR24" s="91"/>
      <c r="AS24" s="91"/>
      <c r="AT24" s="106"/>
    </row>
    <row r="25" spans="1:51">
      <c r="A25" s="109"/>
      <c r="B25" s="28"/>
      <c r="C25" s="28"/>
      <c r="D25" s="86"/>
      <c r="E25" s="65"/>
      <c r="F25" s="65"/>
      <c r="G25" s="66"/>
      <c r="H25" s="67"/>
      <c r="I25" s="66"/>
      <c r="J25" s="67"/>
      <c r="K25" s="67"/>
      <c r="L25" s="29"/>
      <c r="M25" s="68"/>
      <c r="N25" s="68"/>
      <c r="O25" s="68"/>
      <c r="P25" s="68"/>
      <c r="Q25" s="68"/>
      <c r="R25" s="68"/>
      <c r="S25" s="37"/>
      <c r="T25" s="79"/>
      <c r="U25" s="68"/>
      <c r="V25" s="87"/>
      <c r="W25" s="68"/>
      <c r="X25" s="38"/>
      <c r="Y25" s="38"/>
      <c r="Z25" s="88"/>
      <c r="AA25" s="68"/>
      <c r="AB25" s="63"/>
      <c r="AC25" s="63"/>
      <c r="AD25" s="63"/>
      <c r="AE25" s="63"/>
      <c r="AF25" s="79"/>
      <c r="AG25" s="102" t="s">
        <v>47</v>
      </c>
      <c r="AH25" s="103"/>
      <c r="AI25" s="103">
        <f>3.67+12</f>
        <v>15.67</v>
      </c>
      <c r="AJ25" s="103"/>
      <c r="AK25" s="110">
        <f>AJ21+AI21</f>
        <v>0</v>
      </c>
      <c r="AL25" s="103"/>
      <c r="AM25" s="104"/>
      <c r="AN25" s="79">
        <f t="shared" si="34"/>
        <v>0</v>
      </c>
      <c r="AO25" s="91"/>
      <c r="AP25" s="91"/>
      <c r="AQ25" s="91"/>
    </row>
    <row r="26" spans="1:51">
      <c r="A26" s="109"/>
      <c r="B26" s="28"/>
      <c r="C26" s="28"/>
      <c r="D26" s="111"/>
      <c r="E26" s="65"/>
      <c r="F26" s="65"/>
      <c r="G26" s="66"/>
      <c r="H26" s="67"/>
      <c r="I26" s="66"/>
      <c r="J26" s="67"/>
      <c r="K26" s="67"/>
      <c r="L26" s="29"/>
      <c r="M26" s="68"/>
      <c r="N26" s="68"/>
      <c r="O26" s="68"/>
      <c r="P26" s="68"/>
      <c r="Q26" s="68"/>
      <c r="R26" s="68"/>
      <c r="S26" s="37"/>
      <c r="T26" s="79"/>
      <c r="U26" s="68"/>
      <c r="V26" s="87"/>
      <c r="W26" s="68"/>
      <c r="X26" s="38"/>
      <c r="Y26" s="38"/>
      <c r="Z26" s="88"/>
      <c r="AA26" s="68"/>
      <c r="AB26" s="63"/>
      <c r="AC26" s="63"/>
      <c r="AD26" s="63"/>
      <c r="AE26" s="63"/>
      <c r="AF26" s="71"/>
      <c r="AG26" s="102" t="s">
        <v>48</v>
      </c>
      <c r="AH26" s="103"/>
      <c r="AI26" s="103">
        <v>8.33</v>
      </c>
      <c r="AJ26" s="103"/>
      <c r="AK26" s="112">
        <f>(AG21-AH21)*8.33%</f>
        <v>0</v>
      </c>
      <c r="AL26" s="103"/>
      <c r="AM26" s="104"/>
      <c r="AN26" s="79">
        <f t="shared" si="34"/>
        <v>0</v>
      </c>
      <c r="AS26" s="106"/>
    </row>
    <row r="27" spans="1:51">
      <c r="A27" s="109"/>
      <c r="B27" s="28"/>
      <c r="C27" s="28"/>
      <c r="D27" s="111"/>
      <c r="E27" s="65"/>
      <c r="F27" s="65"/>
      <c r="G27" s="66"/>
      <c r="H27" s="67"/>
      <c r="I27" s="66"/>
      <c r="J27" s="67"/>
      <c r="K27" s="67"/>
      <c r="L27" s="29"/>
      <c r="M27" s="68"/>
      <c r="N27" s="68"/>
      <c r="O27" s="68"/>
      <c r="P27" s="68"/>
      <c r="Q27" s="68"/>
      <c r="R27" s="68"/>
      <c r="S27" s="37"/>
      <c r="T27" s="79"/>
      <c r="U27" s="68"/>
      <c r="V27" s="87"/>
      <c r="W27" s="68"/>
      <c r="X27" s="38"/>
      <c r="Y27" s="38"/>
      <c r="Z27" s="88"/>
      <c r="AA27" s="68"/>
      <c r="AB27" s="63"/>
      <c r="AC27" s="63"/>
      <c r="AD27" s="63"/>
      <c r="AE27" s="63"/>
      <c r="AF27" s="79"/>
      <c r="AG27" s="113"/>
      <c r="AH27" s="103"/>
      <c r="AI27" s="114">
        <f>SUM(AI22:AI26)</f>
        <v>25.61</v>
      </c>
      <c r="AJ27" s="103"/>
      <c r="AK27" s="112">
        <f>SUM(AK22:AK26)</f>
        <v>0</v>
      </c>
      <c r="AL27" s="110">
        <f>AL24+AL23+AL22+AL21</f>
        <v>0</v>
      </c>
      <c r="AM27" s="115"/>
      <c r="AN27" s="79">
        <f t="shared" si="34"/>
        <v>0</v>
      </c>
      <c r="AQ27" s="105"/>
      <c r="AS27" s="106"/>
    </row>
    <row r="28" spans="1:51" ht="27" customHeight="1">
      <c r="A28" s="109"/>
      <c r="B28" s="28"/>
      <c r="C28" s="28"/>
      <c r="D28" s="86"/>
      <c r="E28" s="65"/>
      <c r="F28" s="65"/>
      <c r="G28" s="66"/>
      <c r="H28" s="67"/>
      <c r="I28" s="116"/>
      <c r="J28" s="67"/>
      <c r="K28" s="67"/>
      <c r="L28" s="29"/>
      <c r="M28" s="117"/>
      <c r="N28" s="117"/>
      <c r="O28" s="68"/>
      <c r="P28" s="68"/>
      <c r="Q28" s="117"/>
      <c r="R28" s="117"/>
      <c r="S28" s="37"/>
      <c r="T28" s="79"/>
      <c r="U28" s="117"/>
      <c r="V28" s="117"/>
      <c r="W28" s="68"/>
      <c r="X28" s="38"/>
      <c r="Y28" s="38"/>
      <c r="Z28" s="88"/>
      <c r="AA28" s="68"/>
      <c r="AB28" s="63"/>
      <c r="AC28" s="63"/>
      <c r="AD28" s="63"/>
      <c r="AE28" s="63"/>
      <c r="AF28" s="71"/>
    </row>
    <row r="29" spans="1:51">
      <c r="A29" s="109"/>
      <c r="B29" s="28"/>
      <c r="C29" s="28"/>
      <c r="D29" s="86"/>
      <c r="E29" s="65"/>
      <c r="F29" s="65"/>
      <c r="G29" s="66"/>
      <c r="H29" s="67"/>
      <c r="I29" s="66"/>
      <c r="J29" s="67"/>
      <c r="K29" s="67"/>
      <c r="L29" s="29"/>
      <c r="M29" s="68"/>
      <c r="N29" s="68"/>
      <c r="O29" s="68"/>
      <c r="P29" s="68"/>
      <c r="Q29" s="68"/>
      <c r="R29" s="68"/>
      <c r="S29" s="37"/>
      <c r="T29" s="79"/>
      <c r="U29" s="69"/>
      <c r="V29" s="87"/>
      <c r="W29" s="68"/>
      <c r="X29" s="38"/>
      <c r="Y29" s="38"/>
      <c r="Z29" s="88"/>
      <c r="AA29" s="68"/>
      <c r="AB29" s="63"/>
      <c r="AC29" s="63"/>
      <c r="AD29" s="63"/>
      <c r="AE29" s="63"/>
      <c r="AF29" s="71"/>
    </row>
    <row r="30" spans="1:51">
      <c r="A30" s="109"/>
      <c r="B30" s="28"/>
      <c r="C30" s="28"/>
      <c r="D30" s="86"/>
      <c r="E30" s="65"/>
      <c r="F30" s="65"/>
      <c r="G30" s="66"/>
      <c r="H30" s="67"/>
      <c r="I30" s="66"/>
      <c r="J30" s="67"/>
      <c r="K30" s="67"/>
      <c r="L30" s="29"/>
      <c r="M30" s="68"/>
      <c r="N30" s="68"/>
      <c r="O30" s="68"/>
      <c r="P30" s="68"/>
      <c r="Q30" s="68"/>
      <c r="R30" s="68"/>
      <c r="S30" s="37"/>
      <c r="T30" s="79"/>
      <c r="U30" s="69"/>
      <c r="V30" s="87"/>
      <c r="W30" s="68"/>
      <c r="X30" s="38"/>
      <c r="Y30" s="38"/>
      <c r="Z30" s="88"/>
      <c r="AA30" s="68"/>
      <c r="AB30" s="63"/>
      <c r="AC30" s="63"/>
      <c r="AD30" s="63"/>
      <c r="AE30" s="63"/>
      <c r="AF30" s="71"/>
      <c r="AG30" s="106"/>
    </row>
    <row r="31" spans="1:51">
      <c r="A31" s="109"/>
      <c r="B31" s="28"/>
      <c r="C31" s="28"/>
      <c r="D31" s="60"/>
      <c r="E31" s="65"/>
      <c r="F31" s="65"/>
      <c r="G31" s="66"/>
      <c r="H31" s="67"/>
      <c r="I31" s="58"/>
      <c r="J31" s="67"/>
      <c r="K31" s="67"/>
      <c r="L31" s="29"/>
      <c r="M31" s="68"/>
      <c r="N31" s="68"/>
      <c r="O31" s="68"/>
      <c r="P31" s="68"/>
      <c r="Q31" s="117"/>
      <c r="R31" s="117"/>
      <c r="S31" s="37"/>
      <c r="T31" s="79"/>
      <c r="U31" s="68"/>
      <c r="V31" s="87"/>
      <c r="W31" s="68"/>
      <c r="X31" s="38"/>
      <c r="Y31" s="38"/>
      <c r="Z31" s="88"/>
      <c r="AA31" s="68"/>
      <c r="AB31" s="63"/>
      <c r="AC31" s="63"/>
      <c r="AD31" s="63"/>
      <c r="AE31" s="63"/>
      <c r="AF31" s="118"/>
    </row>
    <row r="32" spans="1:51">
      <c r="A32" s="109"/>
      <c r="B32" s="28"/>
      <c r="C32" s="28"/>
      <c r="D32" s="60"/>
      <c r="E32" s="65"/>
      <c r="F32" s="65"/>
      <c r="G32" s="66"/>
      <c r="H32" s="67"/>
      <c r="I32" s="66"/>
      <c r="J32" s="67"/>
      <c r="K32" s="67"/>
      <c r="L32" s="29"/>
      <c r="M32" s="68"/>
      <c r="N32" s="68"/>
      <c r="O32" s="68"/>
      <c r="P32" s="68"/>
      <c r="Q32" s="68"/>
      <c r="R32" s="68"/>
      <c r="S32" s="37"/>
      <c r="T32" s="79"/>
      <c r="U32" s="68"/>
      <c r="V32" s="87"/>
      <c r="W32" s="68"/>
      <c r="X32" s="38"/>
      <c r="Y32" s="38"/>
      <c r="Z32" s="88"/>
      <c r="AA32" s="68"/>
      <c r="AB32" s="63"/>
      <c r="AC32" s="63"/>
      <c r="AD32" s="63"/>
      <c r="AE32" s="63"/>
      <c r="AF32" s="71"/>
    </row>
    <row r="34" spans="23:32" ht="28.5" customHeight="1">
      <c r="W34" s="129" t="s">
        <v>49</v>
      </c>
      <c r="X34" s="129"/>
      <c r="Y34" s="129"/>
      <c r="AA34" s="124" t="s">
        <v>50</v>
      </c>
      <c r="AB34" s="119">
        <v>31</v>
      </c>
      <c r="AC34" s="120"/>
      <c r="AD34" s="120"/>
      <c r="AE34" s="120"/>
      <c r="AF34" s="121"/>
    </row>
    <row r="36" spans="23:32">
      <c r="AB36" s="63"/>
      <c r="AC36" s="63"/>
      <c r="AD36" s="63"/>
      <c r="AE36" s="63"/>
    </row>
    <row r="37" spans="23:32">
      <c r="AB37" s="63"/>
      <c r="AC37" s="63"/>
      <c r="AD37" s="63"/>
      <c r="AE37" s="63"/>
    </row>
  </sheetData>
  <mergeCells count="9">
    <mergeCell ref="Q31:R31"/>
    <mergeCell ref="W34:Y34"/>
    <mergeCell ref="A1:AB1"/>
    <mergeCell ref="AG1:AL1"/>
    <mergeCell ref="AP1:AU1"/>
    <mergeCell ref="AV1:AX1"/>
    <mergeCell ref="M28:N28"/>
    <mergeCell ref="Q28:R28"/>
    <mergeCell ref="U28:V28"/>
  </mergeCells>
  <printOptions horizontalCentered="1" verticalCentered="1" gridLines="1"/>
  <pageMargins left="0" right="0" top="0" bottom="0" header="0.5" footer="0.5"/>
  <pageSetup paperSize="9" scale="74" fitToHeight="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SalStmt</vt:lpstr>
      <vt:lpstr>SalStmt!Print_Area</vt:lpstr>
      <vt:lpstr>SalStmt!Print_Titles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bevcon</dc:creator>
  <cp:lastModifiedBy>bevcon</cp:lastModifiedBy>
  <dcterms:created xsi:type="dcterms:W3CDTF">2012-08-11T04:58:23Z</dcterms:created>
  <dcterms:modified xsi:type="dcterms:W3CDTF">2012-08-11T05:05:20Z</dcterms:modified>
</cp:coreProperties>
</file>