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480" windowHeight="8190" firstSheet="4" activeTab="4"/>
  </bookViews>
  <sheets>
    <sheet name="BS" sheetId="1" r:id="rId1"/>
    <sheet name="P &amp; L" sheetId="2" r:id="rId2"/>
    <sheet name="Schedule of BS (liability)" sheetId="3" r:id="rId3"/>
    <sheet name="Schedule 7 Fixed assets" sheetId="5" r:id="rId4"/>
    <sheet name="Schedule of BS (Assets)" sheetId="4" r:id="rId5"/>
    <sheet name="Schedule of P&amp;L" sheetId="7" r:id="rId6"/>
    <sheet name="Break-up &amp; Groupiungs" sheetId="10" r:id="rId7"/>
  </sheets>
  <definedNames>
    <definedName name="_xlnm.Print_Area" localSheetId="6">'Break-up &amp; Groupiungs'!$A$1:$E$248</definedName>
    <definedName name="_xlnm.Print_Area" localSheetId="0">BS!$B$1:$E$58</definedName>
    <definedName name="_xlnm.Print_Area" localSheetId="1">'P &amp; L'!$B$1:$F$56</definedName>
    <definedName name="_xlnm.Print_Area" localSheetId="3">'Schedule 7 Fixed assets'!$A$1:$M$69</definedName>
    <definedName name="_xlnm.Print_Area" localSheetId="2">'Schedule of BS (liability)'!$A$1:$D$161</definedName>
    <definedName name="_xlnm.Print_Area" localSheetId="5">'Schedule of P&amp;L'!$A$1:$D$103</definedName>
    <definedName name="_xlnm.Print_Titles" localSheetId="6">'Break-up &amp; Groupiungs'!$1:$2</definedName>
    <definedName name="_xlnm.Print_Titles" localSheetId="3">'Schedule 7 Fixed assets'!$1:$2</definedName>
    <definedName name="_xlnm.Print_Titles" localSheetId="4">'Schedule of BS (Assets)'!$1:$2</definedName>
    <definedName name="_xlnm.Print_Titles" localSheetId="2">'Schedule of BS (liability)'!$1:$2</definedName>
    <definedName name="_xlnm.Print_Titles" localSheetId="5">'Schedule of P&amp;L'!$1:$2</definedName>
  </definedNames>
  <calcPr calcId="101716" fullCalcOnLoad="1"/>
</workbook>
</file>

<file path=xl/calcChain.xml><?xml version="1.0" encoding="utf-8"?>
<calcChain xmlns="http://schemas.openxmlformats.org/spreadsheetml/2006/main">
  <c r="F48" i="2"/>
  <c r="I17" i="3"/>
  <c r="I16"/>
  <c r="I15"/>
  <c r="H15"/>
  <c r="F15"/>
  <c r="E15"/>
  <c r="E14"/>
  <c r="C77" i="7"/>
  <c r="C137" i="3"/>
  <c r="E15" i="5"/>
  <c r="C94" i="7"/>
  <c r="C92"/>
  <c r="C93"/>
  <c r="C96"/>
  <c r="C47"/>
  <c r="C30"/>
  <c r="C32"/>
  <c r="C17"/>
  <c r="D143" i="10"/>
  <c r="D200"/>
  <c r="C86" i="4"/>
  <c r="A181" i="10"/>
  <c r="A182"/>
  <c r="A183"/>
  <c r="A184"/>
  <c r="A185"/>
  <c r="A186"/>
  <c r="A187"/>
  <c r="A188"/>
  <c r="A189"/>
  <c r="A190"/>
  <c r="A191"/>
  <c r="A192"/>
  <c r="A193"/>
  <c r="A194"/>
  <c r="A195"/>
  <c r="A196"/>
  <c r="A197"/>
  <c r="A198"/>
  <c r="D117"/>
  <c r="D121"/>
  <c r="C124" i="4"/>
  <c r="D65"/>
  <c r="C65"/>
  <c r="D95" i="3"/>
  <c r="C95"/>
  <c r="C138"/>
  <c r="L40" i="5"/>
  <c r="F56" i="2"/>
  <c r="B227" i="10"/>
  <c r="B228"/>
  <c r="B229"/>
  <c r="B230"/>
  <c r="B231"/>
  <c r="B232"/>
  <c r="B233"/>
  <c r="B234"/>
  <c r="B235"/>
  <c r="B236"/>
  <c r="B237"/>
  <c r="B238"/>
  <c r="B239"/>
  <c r="B240"/>
  <c r="B241"/>
  <c r="B242"/>
  <c r="B243"/>
  <c r="B244"/>
  <c r="B223"/>
  <c r="B219"/>
  <c r="B220"/>
  <c r="B221"/>
  <c r="B212"/>
  <c r="B208"/>
  <c r="B209"/>
  <c r="B210"/>
  <c r="C20" i="3"/>
  <c r="C37"/>
  <c r="C53"/>
  <c r="C64"/>
  <c r="E83" i="10"/>
  <c r="E85"/>
  <c r="E111"/>
  <c r="D83"/>
  <c r="D85"/>
  <c r="D111"/>
  <c r="C123" i="4"/>
  <c r="C98" i="3"/>
  <c r="C125"/>
  <c r="D23" i="1"/>
  <c r="D98" i="3"/>
  <c r="D125"/>
  <c r="A101"/>
  <c r="E200" i="10"/>
  <c r="A170"/>
  <c r="A171"/>
  <c r="A172"/>
  <c r="A173"/>
  <c r="A174"/>
  <c r="A175"/>
  <c r="A176"/>
  <c r="C161" i="3"/>
  <c r="D25" i="1"/>
  <c r="E139" i="3"/>
  <c r="D135"/>
  <c r="F40" i="1"/>
  <c r="E121" i="10"/>
  <c r="D124" i="4"/>
  <c r="E46" i="10"/>
  <c r="D8" i="4"/>
  <c r="D19"/>
  <c r="E33" i="1"/>
  <c r="D46" i="10"/>
  <c r="C8" i="4"/>
  <c r="C19"/>
  <c r="D33" i="1"/>
  <c r="D82" i="4"/>
  <c r="E216" i="10"/>
  <c r="D32" i="4"/>
  <c r="D216" i="10"/>
  <c r="C32" i="4"/>
  <c r="A140" i="3"/>
  <c r="C103" i="7"/>
  <c r="D103"/>
  <c r="A73"/>
  <c r="A74"/>
  <c r="A75"/>
  <c r="A76"/>
  <c r="A77"/>
  <c r="A78"/>
  <c r="A79"/>
  <c r="A80"/>
  <c r="A81"/>
  <c r="A82"/>
  <c r="A83"/>
  <c r="A84"/>
  <c r="A85"/>
  <c r="A86"/>
  <c r="A87"/>
  <c r="A88"/>
  <c r="A89"/>
  <c r="A90"/>
  <c r="A91"/>
  <c r="A92"/>
  <c r="A93"/>
  <c r="A94"/>
  <c r="A95"/>
  <c r="A96"/>
  <c r="A97"/>
  <c r="A98"/>
  <c r="A99"/>
  <c r="C18"/>
  <c r="C40"/>
  <c r="D77" i="4"/>
  <c r="E40" i="1"/>
  <c r="E246" i="10"/>
  <c r="D33" i="4"/>
  <c r="D246" i="10"/>
  <c r="C33" i="4"/>
  <c r="A1" i="10"/>
  <c r="A35"/>
  <c r="A36"/>
  <c r="A43"/>
  <c r="A44"/>
  <c r="A45"/>
  <c r="A52"/>
  <c r="A53"/>
  <c r="A54"/>
  <c r="A55"/>
  <c r="A56"/>
  <c r="A57"/>
  <c r="A58"/>
  <c r="A59"/>
  <c r="A60"/>
  <c r="A61"/>
  <c r="A62"/>
  <c r="A63"/>
  <c r="A64"/>
  <c r="A65"/>
  <c r="A66"/>
  <c r="A67"/>
  <c r="A68"/>
  <c r="A69"/>
  <c r="A70"/>
  <c r="A71"/>
  <c r="A72"/>
  <c r="A73"/>
  <c r="A74"/>
  <c r="A75"/>
  <c r="A76"/>
  <c r="A77"/>
  <c r="A78"/>
  <c r="A79"/>
  <c r="A80"/>
  <c r="A81"/>
  <c r="A89"/>
  <c r="A90"/>
  <c r="A91"/>
  <c r="A92"/>
  <c r="A93"/>
  <c r="A94"/>
  <c r="A95"/>
  <c r="A96"/>
  <c r="A97"/>
  <c r="A98"/>
  <c r="A99"/>
  <c r="A100"/>
  <c r="A101"/>
  <c r="A102"/>
  <c r="A103"/>
  <c r="A104"/>
  <c r="A105"/>
  <c r="A106"/>
  <c r="A107"/>
  <c r="A108"/>
  <c r="A109"/>
  <c r="A116"/>
  <c r="A117"/>
  <c r="A118"/>
  <c r="A119"/>
  <c r="A120"/>
  <c r="A141"/>
  <c r="A142"/>
  <c r="A143"/>
  <c r="A144"/>
  <c r="A145"/>
  <c r="A146"/>
  <c r="A153"/>
  <c r="A154"/>
  <c r="A155"/>
  <c r="A156"/>
  <c r="A157"/>
  <c r="E178"/>
  <c r="D178"/>
  <c r="C82" i="4"/>
  <c r="C34" i="7"/>
  <c r="D34"/>
  <c r="D28"/>
  <c r="C28"/>
  <c r="D43"/>
  <c r="A27"/>
  <c r="D13"/>
  <c r="F7" i="2"/>
  <c r="C13" i="7"/>
  <c r="E7" i="2"/>
  <c r="E161" i="10"/>
  <c r="D115" i="4"/>
  <c r="D161" i="10"/>
  <c r="C115" i="4"/>
  <c r="E148" i="10"/>
  <c r="D125" i="4"/>
  <c r="D148" i="10"/>
  <c r="C125" i="4"/>
  <c r="A67" i="3"/>
  <c r="A68"/>
  <c r="A69"/>
  <c r="M69" i="5"/>
  <c r="L69"/>
  <c r="K69"/>
  <c r="E31" i="1"/>
  <c r="J69" i="5"/>
  <c r="I69"/>
  <c r="D65" i="7"/>
  <c r="D68"/>
  <c r="F16" i="2"/>
  <c r="H69" i="5"/>
  <c r="G69"/>
  <c r="E30" i="1"/>
  <c r="F69" i="5"/>
  <c r="D69"/>
  <c r="I10"/>
  <c r="A2" i="4"/>
  <c r="M22" i="5"/>
  <c r="K22"/>
  <c r="G22"/>
  <c r="L22"/>
  <c r="L24"/>
  <c r="M30"/>
  <c r="K30"/>
  <c r="M26"/>
  <c r="I26"/>
  <c r="M60"/>
  <c r="K60"/>
  <c r="G60"/>
  <c r="M52"/>
  <c r="K52"/>
  <c r="G52"/>
  <c r="M56"/>
  <c r="K56"/>
  <c r="G56"/>
  <c r="G48"/>
  <c r="G47"/>
  <c r="G46"/>
  <c r="G45"/>
  <c r="G44"/>
  <c r="G43"/>
  <c r="G42"/>
  <c r="M48"/>
  <c r="I48"/>
  <c r="K48"/>
  <c r="L48"/>
  <c r="M47"/>
  <c r="I47"/>
  <c r="K47"/>
  <c r="M46"/>
  <c r="I46"/>
  <c r="K46"/>
  <c r="L46"/>
  <c r="M45"/>
  <c r="I45"/>
  <c r="K45"/>
  <c r="M44"/>
  <c r="I44"/>
  <c r="K44"/>
  <c r="L44"/>
  <c r="M43"/>
  <c r="I43"/>
  <c r="M42"/>
  <c r="I42"/>
  <c r="K42"/>
  <c r="L42"/>
  <c r="M18"/>
  <c r="I18"/>
  <c r="K18"/>
  <c r="M17"/>
  <c r="I17"/>
  <c r="K17"/>
  <c r="M16"/>
  <c r="I16"/>
  <c r="K16"/>
  <c r="M15"/>
  <c r="I15"/>
  <c r="K15"/>
  <c r="M14"/>
  <c r="I14"/>
  <c r="K14"/>
  <c r="M13"/>
  <c r="I13"/>
  <c r="K13"/>
  <c r="M12"/>
  <c r="M11"/>
  <c r="I11"/>
  <c r="M10"/>
  <c r="M20"/>
  <c r="K10"/>
  <c r="G30"/>
  <c r="G32"/>
  <c r="G26"/>
  <c r="G28"/>
  <c r="G24"/>
  <c r="G18"/>
  <c r="G17"/>
  <c r="G16"/>
  <c r="G15"/>
  <c r="G14"/>
  <c r="G13"/>
  <c r="G11"/>
  <c r="G10"/>
  <c r="E35"/>
  <c r="E69"/>
  <c r="M32"/>
  <c r="K32"/>
  <c r="J32"/>
  <c r="I32"/>
  <c r="H32"/>
  <c r="F32"/>
  <c r="E32"/>
  <c r="D32"/>
  <c r="M28"/>
  <c r="J28"/>
  <c r="H28"/>
  <c r="F28"/>
  <c r="E28"/>
  <c r="D28"/>
  <c r="M24"/>
  <c r="K24"/>
  <c r="J24"/>
  <c r="I24"/>
  <c r="H24"/>
  <c r="F24"/>
  <c r="E24"/>
  <c r="D24"/>
  <c r="G12"/>
  <c r="M62"/>
  <c r="K62"/>
  <c r="J62"/>
  <c r="I62"/>
  <c r="H62"/>
  <c r="G62"/>
  <c r="F62"/>
  <c r="E62"/>
  <c r="D62"/>
  <c r="M58"/>
  <c r="K58"/>
  <c r="J58"/>
  <c r="I58"/>
  <c r="H58"/>
  <c r="G58"/>
  <c r="F58"/>
  <c r="E58"/>
  <c r="D58"/>
  <c r="M50"/>
  <c r="J50"/>
  <c r="H50"/>
  <c r="G50"/>
  <c r="F50"/>
  <c r="E50"/>
  <c r="J20"/>
  <c r="H20"/>
  <c r="F20"/>
  <c r="D20"/>
  <c r="A17"/>
  <c r="M54"/>
  <c r="L54"/>
  <c r="K54"/>
  <c r="J54"/>
  <c r="I54"/>
  <c r="H54"/>
  <c r="H65"/>
  <c r="G54"/>
  <c r="F54"/>
  <c r="E54"/>
  <c r="D54"/>
  <c r="J65"/>
  <c r="D50"/>
  <c r="D65"/>
  <c r="A1"/>
  <c r="A1" i="4"/>
  <c r="A1" i="7"/>
  <c r="A105" i="3"/>
  <c r="A106"/>
  <c r="A107"/>
  <c r="A108"/>
  <c r="A109"/>
  <c r="A110"/>
  <c r="A111"/>
  <c r="A112"/>
  <c r="A113"/>
  <c r="A114"/>
  <c r="A115"/>
  <c r="A116"/>
  <c r="A117"/>
  <c r="A118"/>
  <c r="A119"/>
  <c r="A120"/>
  <c r="A121"/>
  <c r="A131"/>
  <c r="A132"/>
  <c r="A133"/>
  <c r="A134"/>
  <c r="A135"/>
  <c r="A136"/>
  <c r="C23" i="1"/>
  <c r="C24"/>
  <c r="C25"/>
  <c r="C29"/>
  <c r="C33"/>
  <c r="C35"/>
  <c r="C36"/>
  <c r="C39"/>
  <c r="B20" i="3"/>
  <c r="B37"/>
  <c r="B53"/>
  <c r="B64"/>
  <c r="D23" i="10"/>
  <c r="C44" i="3"/>
  <c r="E23" i="10"/>
  <c r="D44" i="3"/>
  <c r="E16" i="10"/>
  <c r="D55" i="3"/>
  <c r="D61"/>
  <c r="E22" i="1"/>
  <c r="D16" i="10"/>
  <c r="C55" i="3"/>
  <c r="C61"/>
  <c r="D22" i="1"/>
  <c r="E10" i="10"/>
  <c r="D40" i="3"/>
  <c r="D10" i="10"/>
  <c r="C40" i="3"/>
  <c r="D29"/>
  <c r="C30"/>
  <c r="B2" i="2"/>
  <c r="B1"/>
  <c r="D17" i="3"/>
  <c r="E9" i="1"/>
  <c r="C17" i="3"/>
  <c r="D9" i="1"/>
  <c r="C77" i="4"/>
  <c r="D40" i="1"/>
  <c r="F17" i="2"/>
  <c r="D61" i="7"/>
  <c r="F15" i="2"/>
  <c r="C61" i="7"/>
  <c r="E15" i="2"/>
  <c r="D50" i="7"/>
  <c r="F14" i="2"/>
  <c r="C50" i="7"/>
  <c r="E14" i="2"/>
  <c r="F13"/>
  <c r="D20" i="7"/>
  <c r="F8" i="2"/>
  <c r="C20" i="7"/>
  <c r="E8" i="2"/>
  <c r="D20" i="3"/>
  <c r="D37"/>
  <c r="D53"/>
  <c r="D64"/>
  <c r="D105" i="4"/>
  <c r="C105"/>
  <c r="D97"/>
  <c r="D109"/>
  <c r="E42" i="1"/>
  <c r="C97" i="4"/>
  <c r="D89"/>
  <c r="E41" i="1"/>
  <c r="D53" i="4"/>
  <c r="E36" i="1"/>
  <c r="C53" i="4"/>
  <c r="D36" i="1"/>
  <c r="D161" i="3"/>
  <c r="E25" i="1"/>
  <c r="C9" i="3"/>
  <c r="D9"/>
  <c r="I12" i="5"/>
  <c r="K12"/>
  <c r="L52"/>
  <c r="L10"/>
  <c r="M65"/>
  <c r="L56"/>
  <c r="L58"/>
  <c r="L60"/>
  <c r="L62"/>
  <c r="L30"/>
  <c r="L32"/>
  <c r="G65"/>
  <c r="E65"/>
  <c r="D34"/>
  <c r="D68"/>
  <c r="F34"/>
  <c r="H34"/>
  <c r="J34"/>
  <c r="J68"/>
  <c r="D36" i="7"/>
  <c r="F11" i="2"/>
  <c r="E20" i="5"/>
  <c r="E34"/>
  <c r="E68"/>
  <c r="L14"/>
  <c r="L18"/>
  <c r="C41" i="7"/>
  <c r="C43"/>
  <c r="E13" i="2"/>
  <c r="E17"/>
  <c r="F9"/>
  <c r="C36" i="7"/>
  <c r="E11" i="2"/>
  <c r="E9"/>
  <c r="F65" i="5"/>
  <c r="F68"/>
  <c r="L13"/>
  <c r="L15"/>
  <c r="L17"/>
  <c r="H68"/>
  <c r="M34"/>
  <c r="M68"/>
  <c r="L45"/>
  <c r="L47"/>
  <c r="E32" i="1"/>
  <c r="C109" i="4"/>
  <c r="D42" i="1"/>
  <c r="E202" i="10"/>
  <c r="D39" i="1"/>
  <c r="F35"/>
  <c r="E39"/>
  <c r="L16" i="5"/>
  <c r="D202" i="10"/>
  <c r="E248"/>
  <c r="D248"/>
  <c r="D41" i="4"/>
  <c r="E35" i="1"/>
  <c r="A70" i="3"/>
  <c r="A71"/>
  <c r="A72"/>
  <c r="A73"/>
  <c r="A74"/>
  <c r="A75"/>
  <c r="A76"/>
  <c r="A77"/>
  <c r="A78"/>
  <c r="A79"/>
  <c r="A80"/>
  <c r="A81"/>
  <c r="A82"/>
  <c r="A83"/>
  <c r="A84"/>
  <c r="A85"/>
  <c r="A86"/>
  <c r="A87"/>
  <c r="A88"/>
  <c r="A89"/>
  <c r="A90"/>
  <c r="A91"/>
  <c r="A92"/>
  <c r="A93"/>
  <c r="A94"/>
  <c r="D34"/>
  <c r="E10" i="1"/>
  <c r="F18" i="2"/>
  <c r="D96" i="3"/>
  <c r="D129"/>
  <c r="D146"/>
  <c r="B96"/>
  <c r="B129"/>
  <c r="G20" i="5"/>
  <c r="G34"/>
  <c r="G68"/>
  <c r="D30" i="1"/>
  <c r="L12" i="5"/>
  <c r="I20"/>
  <c r="K11"/>
  <c r="K43"/>
  <c r="L43"/>
  <c r="L50"/>
  <c r="L65"/>
  <c r="I50"/>
  <c r="I65"/>
  <c r="K26"/>
  <c r="I28"/>
  <c r="C128" i="4"/>
  <c r="D43" i="1"/>
  <c r="A159" i="10"/>
  <c r="B158"/>
  <c r="C129" i="3"/>
  <c r="C96"/>
  <c r="D128" i="4"/>
  <c r="E43" i="1"/>
  <c r="C41" i="4"/>
  <c r="D35" i="1"/>
  <c r="E28" i="7"/>
  <c r="C89" i="4"/>
  <c r="D41" i="1"/>
  <c r="K50" i="5"/>
  <c r="K65"/>
  <c r="F19" i="2"/>
  <c r="F23"/>
  <c r="F27"/>
  <c r="F33"/>
  <c r="F41"/>
  <c r="F44"/>
  <c r="F45"/>
  <c r="E45" i="1"/>
  <c r="A99" i="3"/>
  <c r="C6" i="4"/>
  <c r="C24"/>
  <c r="C46"/>
  <c r="C56"/>
  <c r="C146" i="3"/>
  <c r="C16" i="7"/>
  <c r="C23"/>
  <c r="C39"/>
  <c r="C46"/>
  <c r="C53"/>
  <c r="C64"/>
  <c r="C71"/>
  <c r="L26" i="5"/>
  <c r="L28"/>
  <c r="K28"/>
  <c r="I34"/>
  <c r="I68"/>
  <c r="C65" i="7"/>
  <c r="C68"/>
  <c r="E16" i="2"/>
  <c r="K20" i="5"/>
  <c r="L11"/>
  <c r="L20"/>
  <c r="L34"/>
  <c r="L68"/>
  <c r="D16" i="7"/>
  <c r="D23"/>
  <c r="D39"/>
  <c r="D46"/>
  <c r="D53"/>
  <c r="D64"/>
  <c r="D71"/>
  <c r="E4" i="10"/>
  <c r="E13"/>
  <c r="E19"/>
  <c r="E26"/>
  <c r="D6" i="4"/>
  <c r="D24"/>
  <c r="D46"/>
  <c r="D56"/>
  <c r="H41" i="2"/>
  <c r="D68" i="4"/>
  <c r="D80"/>
  <c r="D92"/>
  <c r="D112"/>
  <c r="D5" i="7"/>
  <c r="C68" i="4"/>
  <c r="C80"/>
  <c r="C92"/>
  <c r="C112"/>
  <c r="E41" i="10"/>
  <c r="E49"/>
  <c r="E33"/>
  <c r="E38"/>
  <c r="D140" i="3"/>
  <c r="E30" i="10"/>
  <c r="D46" i="3"/>
  <c r="D49"/>
  <c r="E16" i="1"/>
  <c r="E18" i="2"/>
  <c r="E19"/>
  <c r="E23"/>
  <c r="E27"/>
  <c r="E33"/>
  <c r="E41"/>
  <c r="F32" i="1"/>
  <c r="K34" i="5"/>
  <c r="K68"/>
  <c r="D31" i="1"/>
  <c r="D32"/>
  <c r="D45"/>
  <c r="G41" i="2"/>
  <c r="I34"/>
  <c r="E84" i="10"/>
  <c r="E114"/>
  <c r="E124"/>
  <c r="E151"/>
  <c r="E167"/>
  <c r="E205"/>
  <c r="E44" i="2"/>
  <c r="E45"/>
  <c r="C32" i="3"/>
  <c r="C29"/>
  <c r="C34"/>
  <c r="D10" i="1"/>
  <c r="E140" i="3"/>
  <c r="D143"/>
  <c r="D4" i="10"/>
  <c r="D13"/>
  <c r="D19"/>
  <c r="D26"/>
  <c r="C5" i="7"/>
  <c r="D30" i="10"/>
  <c r="C46" i="3"/>
  <c r="C49"/>
  <c r="D16" i="1"/>
  <c r="D41" i="10"/>
  <c r="D49"/>
  <c r="D33"/>
  <c r="D38"/>
  <c r="C140" i="3"/>
  <c r="C143"/>
  <c r="D24" i="1"/>
  <c r="E143" i="3"/>
  <c r="E144"/>
  <c r="E24" i="1"/>
  <c r="E26"/>
  <c r="E46"/>
  <c r="D26"/>
  <c r="D46"/>
  <c r="D84" i="10"/>
  <c r="D114"/>
  <c r="D124"/>
  <c r="D151"/>
  <c r="D167"/>
  <c r="D205"/>
</calcChain>
</file>

<file path=xl/comments1.xml><?xml version="1.0" encoding="utf-8"?>
<comments xmlns="http://schemas.openxmlformats.org/spreadsheetml/2006/main">
  <authors>
    <author>sai</author>
  </authors>
  <commentList>
    <comment ref="C34" authorId="0">
      <text>
        <r>
          <rPr>
            <b/>
            <sz val="8"/>
            <color indexed="81"/>
            <rFont val="Tahoma"/>
            <family val="2"/>
          </rPr>
          <t>Kalpesh:</t>
        </r>
        <r>
          <rPr>
            <sz val="8"/>
            <color indexed="81"/>
            <rFont val="Tahoma"/>
            <family val="2"/>
          </rPr>
          <t xml:space="preserve">
Schedule no should change if defferred tax assets
</t>
        </r>
      </text>
    </comment>
  </commentList>
</comments>
</file>

<file path=xl/comments2.xml><?xml version="1.0" encoding="utf-8"?>
<comments xmlns="http://schemas.openxmlformats.org/spreadsheetml/2006/main">
  <authors>
    <author>sai</author>
  </authors>
  <commentList>
    <comment ref="A19" authorId="0">
      <text>
        <r>
          <rPr>
            <b/>
            <sz val="8"/>
            <color indexed="81"/>
            <rFont val="Tahoma"/>
            <family val="2"/>
          </rPr>
          <t>Peeyush:</t>
        </r>
        <r>
          <rPr>
            <sz val="8"/>
            <color indexed="81"/>
            <rFont val="Tahoma"/>
            <family val="2"/>
          </rPr>
          <t xml:space="preserve">
Addition &amp; Deduction Since last Balances Sheet  to be shown under each Reserve.
</t>
        </r>
      </text>
    </comment>
    <comment ref="B28" authorId="0">
      <text>
        <r>
          <rPr>
            <b/>
            <sz val="8"/>
            <color indexed="81"/>
            <rFont val="Tahoma"/>
            <family val="2"/>
          </rPr>
          <t xml:space="preserve">Kalpesh : 
Specify the Purpose &amp; Nature of the each reserve.
</t>
        </r>
        <r>
          <rPr>
            <sz val="8"/>
            <color indexed="81"/>
            <rFont val="Tahoma"/>
            <family val="2"/>
          </rPr>
          <t xml:space="preserve">
</t>
        </r>
      </text>
    </comment>
    <comment ref="B29" authorId="0">
      <text>
        <r>
          <rPr>
            <b/>
            <sz val="8"/>
            <color indexed="81"/>
            <rFont val="Tahoma"/>
            <family val="2"/>
          </rPr>
          <t>Peeyush:</t>
        </r>
        <r>
          <rPr>
            <sz val="8"/>
            <color indexed="81"/>
            <rFont val="Tahoma"/>
            <family val="2"/>
          </rPr>
          <t xml:space="preserve">
Debit balance of statement of profit and loss shall be shown as a negative figure under the head ‘Surplus’. Similarly, the balance of ‘Reserves and Surplus’, after adjusting negative balance of surplus, if any, shall be shown under the head ‘Reserves and Surplus’ even if the resulting figure is in the negative.</t>
        </r>
      </text>
    </comment>
    <comment ref="A36" authorId="0">
      <text>
        <r>
          <rPr>
            <b/>
            <sz val="8"/>
            <color indexed="81"/>
            <rFont val="Tahoma"/>
            <family val="2"/>
          </rPr>
          <t xml:space="preserve">Peeyush:
</t>
        </r>
        <r>
          <rPr>
            <sz val="8"/>
            <color indexed="81"/>
            <rFont val="Tahoma"/>
            <family val="2"/>
          </rPr>
          <t xml:space="preserve"> Type of Borowing ,i.e., Secured &amp; Unsecured should also be specified
</t>
        </r>
      </text>
    </comment>
    <comment ref="B39" authorId="0">
      <text>
        <r>
          <rPr>
            <b/>
            <sz val="8"/>
            <color indexed="81"/>
            <rFont val="Tahoma"/>
            <family val="2"/>
          </rPr>
          <t>Kalpesh:</t>
        </r>
        <r>
          <rPr>
            <sz val="8"/>
            <color indexed="81"/>
            <rFont val="Tahoma"/>
            <family val="2"/>
          </rPr>
          <t xml:space="preserve">
Term of Repayment Should be specified.</t>
        </r>
      </text>
    </comment>
    <comment ref="A52" authorId="0">
      <text>
        <r>
          <rPr>
            <b/>
            <sz val="8"/>
            <color indexed="81"/>
            <rFont val="Tahoma"/>
            <family val="2"/>
          </rPr>
          <t>Peeyush :</t>
        </r>
        <r>
          <rPr>
            <sz val="8"/>
            <color indexed="81"/>
            <rFont val="Tahoma"/>
            <family val="2"/>
          </rPr>
          <t xml:space="preserve">
Borowwing Shall be clasified as Secured &amp; Unsecured
</t>
        </r>
      </text>
    </comment>
  </commentList>
</comments>
</file>

<file path=xl/comments3.xml><?xml version="1.0" encoding="utf-8"?>
<comments xmlns="http://schemas.openxmlformats.org/spreadsheetml/2006/main">
  <authors>
    <author>sai</author>
  </authors>
  <commentList>
    <comment ref="B72" authorId="0">
      <text>
        <r>
          <rPr>
            <b/>
            <sz val="8"/>
            <color indexed="81"/>
            <rFont val="Tahoma"/>
            <family val="2"/>
          </rPr>
          <t>Kalpesh :</t>
        </r>
        <r>
          <rPr>
            <sz val="8"/>
            <color indexed="81"/>
            <rFont val="Tahoma"/>
            <family val="2"/>
          </rPr>
          <t xml:space="preserve">
In respect of goods acquired for Trading</t>
        </r>
      </text>
    </comment>
  </commentList>
</comments>
</file>

<file path=xl/sharedStrings.xml><?xml version="1.0" encoding="utf-8"?>
<sst xmlns="http://schemas.openxmlformats.org/spreadsheetml/2006/main" count="872" uniqueCount="581">
  <si>
    <t>Particulars</t>
  </si>
  <si>
    <t>Figures as at the end of current reporting period</t>
  </si>
  <si>
    <t>Figures as at the end of previous reporting period</t>
  </si>
  <si>
    <t>I. EQUITY AND LIABILITIES</t>
  </si>
  <si>
    <t>(1) Shareholder's Funds</t>
  </si>
  <si>
    <t>(a) Share Capital</t>
  </si>
  <si>
    <t>(b) Reserves and Surplus</t>
  </si>
  <si>
    <t>(c) Money received against share warrants</t>
  </si>
  <si>
    <t>(3) Non-Current Liabilities</t>
  </si>
  <si>
    <t>(4) Current Liabilities</t>
  </si>
  <si>
    <t>(b) Non-current investments</t>
  </si>
  <si>
    <t>(c) Deferred tax assets (net)</t>
  </si>
  <si>
    <t>(d) Long term loans and advances</t>
  </si>
  <si>
    <t>(e) Other non-current assets</t>
  </si>
  <si>
    <t>(a) Current investments</t>
  </si>
  <si>
    <t>(b) Inventories</t>
  </si>
  <si>
    <t>(c) Trade receivables</t>
  </si>
  <si>
    <t>(d) Cash and cash equivalents</t>
  </si>
  <si>
    <t>(e) Short-term loans and advances</t>
  </si>
  <si>
    <t>(f) Other current assets</t>
  </si>
  <si>
    <t>III. Total Revenue (I +II)</t>
  </si>
  <si>
    <t>Cost of materials consumed</t>
  </si>
  <si>
    <t>Purchase of Stock-in-Trade</t>
  </si>
  <si>
    <t>Changes in inventories of finished goods, work-in-progress and Stock-in-Trade</t>
  </si>
  <si>
    <t>(III - IV)</t>
  </si>
  <si>
    <t xml:space="preserve"> (1) Current tax</t>
  </si>
  <si>
    <t xml:space="preserve"> (2) Deferred tax</t>
  </si>
  <si>
    <t xml:space="preserve">       (1) Basic</t>
  </si>
  <si>
    <t xml:space="preserve">       (2) Diluted</t>
  </si>
  <si>
    <t>Sr. No</t>
  </si>
  <si>
    <t>AUTHORIZED CAPITAL</t>
  </si>
  <si>
    <t>ISSUED , SUBSCRIBED &amp; PAID UP CAPITAL</t>
  </si>
  <si>
    <t>Addition during the year</t>
  </si>
  <si>
    <t>Deduction during the year</t>
  </si>
  <si>
    <t xml:space="preserve">Gross Block  </t>
  </si>
  <si>
    <t>Value at the beginning</t>
  </si>
  <si>
    <t>Value at the end</t>
  </si>
  <si>
    <t>Depreciaton</t>
  </si>
  <si>
    <t>Rate</t>
  </si>
  <si>
    <t>Net Block</t>
  </si>
  <si>
    <t>WDV as on 31.03.2011</t>
  </si>
  <si>
    <t>Tangible Assets</t>
  </si>
  <si>
    <t>Intangible Assets</t>
  </si>
  <si>
    <t>II</t>
  </si>
  <si>
    <t>I</t>
  </si>
  <si>
    <t>III</t>
  </si>
  <si>
    <t>Capital  Work-in-progress</t>
  </si>
  <si>
    <t>IV</t>
  </si>
  <si>
    <t>Intangible Assets Under Development</t>
  </si>
  <si>
    <t>SUB TOTAL (A)</t>
  </si>
  <si>
    <t>SUB TOTAL (B)</t>
  </si>
  <si>
    <t>SUB TOTAL (C)</t>
  </si>
  <si>
    <t>SUB TOTAL (D)</t>
  </si>
  <si>
    <t>Furnitures &amp; Fixtures</t>
  </si>
  <si>
    <t>Cash-in-Hand</t>
  </si>
  <si>
    <t>Cash Balance</t>
  </si>
  <si>
    <t>Petty Cash Balance</t>
  </si>
  <si>
    <t>Sub Total (A)</t>
  </si>
  <si>
    <t>Bank Balance</t>
  </si>
  <si>
    <t>Sub Total (B)</t>
  </si>
  <si>
    <t>Total  [A + B + C + D]  (Current Year)</t>
  </si>
  <si>
    <t xml:space="preserve">                                        (Previous Year)</t>
  </si>
  <si>
    <t>NOTES TO ACCOUNTS</t>
  </si>
  <si>
    <t>Schedules referred to above and notes attached there to form an integral part of Balance Sheet</t>
  </si>
  <si>
    <t xml:space="preserve">           (DIRECTOR)            (DIRECTOR)</t>
  </si>
  <si>
    <t>Depreciation</t>
  </si>
  <si>
    <t>Preliminary Expenses W/O</t>
  </si>
  <si>
    <t>(IX-X)</t>
  </si>
  <si>
    <t>Capital Reserve</t>
  </si>
  <si>
    <t>Capital Redemption Reserve</t>
  </si>
  <si>
    <t>Securities Premium reserve</t>
  </si>
  <si>
    <t>Debenture Redeemption Reserve</t>
  </si>
  <si>
    <t>Revaluation Reserve</t>
  </si>
  <si>
    <t>Shares Option Outstanding Account</t>
  </si>
  <si>
    <t xml:space="preserve">Other Reserve </t>
  </si>
  <si>
    <t>Surplus (Profit &amp; Loss Account)</t>
  </si>
  <si>
    <t>Bonds / Debentures</t>
  </si>
  <si>
    <t>Term Loan</t>
  </si>
  <si>
    <t xml:space="preserve"> - From Bank</t>
  </si>
  <si>
    <t xml:space="preserve"> - From Other Parties</t>
  </si>
  <si>
    <t>Deferred Payment Liabilities</t>
  </si>
  <si>
    <t>Deposit</t>
  </si>
  <si>
    <t>Loans &amp; Advances From Related Parties</t>
  </si>
  <si>
    <t>Long Term Maturities of Finane lease obligation</t>
  </si>
  <si>
    <t>Other Loans &amp; Advances</t>
  </si>
  <si>
    <t>Loans From Directors</t>
  </si>
  <si>
    <t>Others</t>
  </si>
  <si>
    <t>Loan Repayable on Demand</t>
  </si>
  <si>
    <t>Depsoits</t>
  </si>
  <si>
    <t>Land</t>
  </si>
  <si>
    <t>Building</t>
  </si>
  <si>
    <t>Plant and Equipment</t>
  </si>
  <si>
    <t>Office Equipment</t>
  </si>
  <si>
    <t>Other (Specify)</t>
  </si>
  <si>
    <t>Investment in Property</t>
  </si>
  <si>
    <t>Investment in Equity Instrument</t>
  </si>
  <si>
    <t>Investment in Preference shares</t>
  </si>
  <si>
    <t>Investment in Government or Trust Securities</t>
  </si>
  <si>
    <t>Investment in Debentures &amp; Bonds</t>
  </si>
  <si>
    <t>Investment in Mutual Fund</t>
  </si>
  <si>
    <t>Investment in Partnership Firm</t>
  </si>
  <si>
    <t xml:space="preserve">Other </t>
  </si>
  <si>
    <t>I)</t>
  </si>
  <si>
    <t>Capital Assets</t>
  </si>
  <si>
    <t>a) Secured, Considered Good :</t>
  </si>
  <si>
    <t>b) Unsecured, Considered Good :</t>
  </si>
  <si>
    <t>c) Doubtful</t>
  </si>
  <si>
    <t>II)</t>
  </si>
  <si>
    <t>Security Deposit</t>
  </si>
  <si>
    <t>III)</t>
  </si>
  <si>
    <t>Loans &amp; Advances to related parties</t>
  </si>
  <si>
    <t>IV)</t>
  </si>
  <si>
    <t>Long Term Trade Recievables</t>
  </si>
  <si>
    <t>Investment in Equity</t>
  </si>
  <si>
    <t>Investment in Prefrence Shares</t>
  </si>
  <si>
    <t>Investment in Govt Securities</t>
  </si>
  <si>
    <t>Investment in debentures &amp; Bonds</t>
  </si>
  <si>
    <t>Raw Material</t>
  </si>
  <si>
    <t>Work-in-Progress</t>
  </si>
  <si>
    <t>Finished Goods</t>
  </si>
  <si>
    <t xml:space="preserve">Stock-in-Trade </t>
  </si>
  <si>
    <t>Stores &amp; Spares</t>
  </si>
  <si>
    <t>Loose Tools</t>
  </si>
  <si>
    <t>Goods-in-transit</t>
  </si>
  <si>
    <t>Outstanding for more than six months</t>
  </si>
  <si>
    <t>Total [ A  +  B + C ]</t>
  </si>
  <si>
    <t>Loans &amp; Advances from related parties</t>
  </si>
  <si>
    <t>10,00,000 Equity Shares of Rs. 10/- each.</t>
  </si>
  <si>
    <t>To the Subscribers of the Memorandum</t>
  </si>
  <si>
    <t>700 Equity Shares of Rs. 10/- each, Fully</t>
  </si>
  <si>
    <t>Paid up Share capital by allotment</t>
  </si>
  <si>
    <t>681400 Equity Shares of Rs. 10/- each, Fully</t>
  </si>
  <si>
    <t>a) Gasifier Subsidy</t>
  </si>
  <si>
    <t>FOR  PEEYUSH SHARMA &amp; CO.</t>
  </si>
  <si>
    <t>(CA. PEEYUSHS SHARMA)</t>
  </si>
  <si>
    <t>FCA,DISA(ICA)</t>
  </si>
  <si>
    <t>Membership No. : 404679</t>
  </si>
  <si>
    <t>PLACE: DEHRADUN</t>
  </si>
  <si>
    <t>CHARTERED ACCOUNTANTS</t>
  </si>
  <si>
    <t>Total Expenses (IV)</t>
  </si>
  <si>
    <t>Balance brought forward from previous year</t>
  </si>
  <si>
    <t>Add: Profit for the period</t>
  </si>
  <si>
    <t>Term Loan From Bank</t>
  </si>
  <si>
    <t>Canara Bank # 3006224</t>
  </si>
  <si>
    <t>Canara Bank # 3006219</t>
  </si>
  <si>
    <t>HDFC Car Loan # 14841080</t>
  </si>
  <si>
    <t>HDFC Car Loan # 18980770</t>
  </si>
  <si>
    <t>Working Capital Loan from Bank</t>
  </si>
  <si>
    <t>Canara Bank  OD # 1010064</t>
  </si>
  <si>
    <t>Atul Kumar Lohia HUF</t>
  </si>
  <si>
    <t>Girdhari Lal Lohia</t>
  </si>
  <si>
    <t>Smt. Sunita Lohia</t>
  </si>
  <si>
    <t>Mansi Lohia</t>
  </si>
  <si>
    <t>Out Standing Cheques for Clearance</t>
  </si>
  <si>
    <t>Excise Duty Payable</t>
  </si>
  <si>
    <t>Service Tax Payable</t>
  </si>
  <si>
    <t>TDS Paybale</t>
  </si>
  <si>
    <t>Anam Fabricators  Ghaziabad</t>
  </si>
  <si>
    <t>Chunawala Bulk Carier Pump Devision , Hathras</t>
  </si>
  <si>
    <t>Crown Sales Corporation  Delhi</t>
  </si>
  <si>
    <t>DD Mittal &amp; Co., Hathras</t>
  </si>
  <si>
    <t>Deep Gas Agency Hts.</t>
  </si>
  <si>
    <t>Flexicon  Bellows &amp;  House</t>
  </si>
  <si>
    <t>Ganga Machinery Store Hts.</t>
  </si>
  <si>
    <t>Gautam Building Material Centre, HTS</t>
  </si>
  <si>
    <t>Goukal Chand Kanhaiya Lal, Hathras</t>
  </si>
  <si>
    <t>Grindco.(India) Delhi</t>
  </si>
  <si>
    <t>Hari Gas Agencies Agra</t>
  </si>
  <si>
    <t>Jco  Gas  Pipe Limited Chhindwara</t>
  </si>
  <si>
    <t>Kapil Steels, Ghaziabad</t>
  </si>
  <si>
    <t>Karan Sales Corparation Khurja</t>
  </si>
  <si>
    <t>Master Hardware &amp; Iron Store, Hathras</t>
  </si>
  <si>
    <t>M.M. INDUSTRIS GZB.</t>
  </si>
  <si>
    <t>Mogora Casmic Pvt Ltd. Pune</t>
  </si>
  <si>
    <t>Munsha Udyog Delhi</t>
  </si>
  <si>
    <t>Nash Tech, Delhi</t>
  </si>
  <si>
    <t>Nash Technologies Pvt Ltd.</t>
  </si>
  <si>
    <t>National Aluminium Co. Ltd., Damandodi</t>
  </si>
  <si>
    <t>New Steels Traders, Ghaziabad</t>
  </si>
  <si>
    <t>Oriental Trexim (P) Ltd. Bhiwandi</t>
  </si>
  <si>
    <t>R.G. Associates</t>
  </si>
  <si>
    <t>Saradha Rubbers  Tiruchirappali</t>
  </si>
  <si>
    <t>Shilpa Alloya Pvt Ltd. Jaipur</t>
  </si>
  <si>
    <t>Shree Ram Paint</t>
  </si>
  <si>
    <t>S.P.&amp; Sons,Agra</t>
  </si>
  <si>
    <t>S.S Agrawal Aligarh</t>
  </si>
  <si>
    <t>S.S. Steels Syndicate Ghaziabad</t>
  </si>
  <si>
    <t>Steel Authority of India,Ghaziabad</t>
  </si>
  <si>
    <t>Surface Finisining  Equlpement Co. Jodhpur</t>
  </si>
  <si>
    <t>Veekay Industries</t>
  </si>
  <si>
    <t>Vijay Kumar Maheswari</t>
  </si>
  <si>
    <t>Vishal Sales Dehradun</t>
  </si>
  <si>
    <t>Yasha Engr. &amp; Suppliers., Ghaziabad</t>
  </si>
  <si>
    <t>Alpic Infotech, Hathras</t>
  </si>
  <si>
    <t>Arc Limiteds Khuraj</t>
  </si>
  <si>
    <t>Associated Road Carriers Limited Delhi</t>
  </si>
  <si>
    <t>Bhavya Enterprises Hathras</t>
  </si>
  <si>
    <t>Cybex Exim Solution (P) Ltd.</t>
  </si>
  <si>
    <t>Deepak Repairing Works  Ghaziabad</t>
  </si>
  <si>
    <t>E Salamuddin Contractor</t>
  </si>
  <si>
    <t>First Flight Courier, Aligarh</t>
  </si>
  <si>
    <t>Globus Transitos Pvt Ltd.</t>
  </si>
  <si>
    <t>Jagdamba Liquified Steels Ltd. Hts.</t>
  </si>
  <si>
    <t>J.K. Engineering Works</t>
  </si>
  <si>
    <t>Maersk India Pvt Ltd. Delhi</t>
  </si>
  <si>
    <t>Matrix Celluan International Service Ltd.</t>
  </si>
  <si>
    <t>New Sharama Transport  Corporation</t>
  </si>
  <si>
    <t>Pooja Malik</t>
  </si>
  <si>
    <t>Ramakant Sharma Cran</t>
  </si>
  <si>
    <t>Saraswat Automission Mathura</t>
  </si>
  <si>
    <t>Satish Gupta, Korba</t>
  </si>
  <si>
    <t>Transport Corp. of India, Hathras</t>
  </si>
  <si>
    <t>Yang Ming Line India Pvt.Ltd.</t>
  </si>
  <si>
    <t>-Sundry Creditors for Materiel/Supplies:</t>
  </si>
  <si>
    <t>-Sundry Creditors for Services:</t>
  </si>
  <si>
    <t xml:space="preserve">Provision For Employees Benefit </t>
  </si>
  <si>
    <t>II. Fixed Assets at Khurja Unit</t>
  </si>
  <si>
    <t>I. Fixed Assets at Hathras Unit</t>
  </si>
  <si>
    <t>Computer</t>
  </si>
  <si>
    <t>Pattern</t>
  </si>
  <si>
    <t>Building Under Construction</t>
  </si>
  <si>
    <t>Vehicles (Cars)</t>
  </si>
  <si>
    <t>Vehicles ( Motor Cycle)</t>
  </si>
  <si>
    <t>Samar</t>
  </si>
  <si>
    <t xml:space="preserve">     (i) Gross Block</t>
  </si>
  <si>
    <t xml:space="preserve">     (iii) Net Block</t>
  </si>
  <si>
    <t xml:space="preserve">     (ii) Depreciation </t>
  </si>
  <si>
    <t>GRAND TOTAL [I + II]  (Current Year)</t>
  </si>
  <si>
    <t>Shares of MPSEZ</t>
  </si>
  <si>
    <t>Shares of Uittranchal Bio-Diesel Ltd.</t>
  </si>
  <si>
    <t>Shares of Of Bharat Bio Urja Limited</t>
  </si>
  <si>
    <t>Schedule : 1 Share Capital</t>
  </si>
  <si>
    <t>Schedule : 2 Reserve &amp; Surplus</t>
  </si>
  <si>
    <t>Schedule : 3 Long Term Borrowings</t>
  </si>
  <si>
    <t>Schedule : 4  Short Term Borrowings</t>
  </si>
  <si>
    <t>Schedule : 5  Trades Payable</t>
  </si>
  <si>
    <t>Schedule : 6   Other Current Liabilities</t>
  </si>
  <si>
    <t>Schedule : 7 Short Term Provisions</t>
  </si>
  <si>
    <t>Schedule : 8 Fixed Asset</t>
  </si>
  <si>
    <t>- In Reliance Energy Fund</t>
  </si>
  <si>
    <t>- Gold</t>
  </si>
  <si>
    <t>- Fixed Deposit with Banks-Earmarked</t>
  </si>
  <si>
    <t>In Short term Fixed Deposits</t>
  </si>
  <si>
    <t>Advance Recoverable in cash or in kind or for value to be considered good</t>
  </si>
  <si>
    <t xml:space="preserve">      Advance to Suppliers</t>
  </si>
  <si>
    <t>Advance to Associate Concerns</t>
  </si>
  <si>
    <t xml:space="preserve">      Advance Income Tax/Refund Due</t>
  </si>
  <si>
    <t>Advance to Suppliers</t>
  </si>
  <si>
    <t>-for Materiel/Supplies:</t>
  </si>
  <si>
    <t>-for Services:</t>
  </si>
  <si>
    <t>Advance Income Tax A.Y. 2010-11</t>
  </si>
  <si>
    <t>Advance Income Tax A.Y. 2011-12</t>
  </si>
  <si>
    <t>Advance Income Tax A.Y. 2012-13</t>
  </si>
  <si>
    <t>TDS on Job Work</t>
  </si>
  <si>
    <t>Advance Income Tax/ Refind Due</t>
  </si>
  <si>
    <t>TDS on Fixed Deposits</t>
  </si>
  <si>
    <t>Excise Duty Payable @ 10%</t>
  </si>
  <si>
    <t>a)</t>
  </si>
  <si>
    <t>b)</t>
  </si>
  <si>
    <t>c)</t>
  </si>
  <si>
    <t>Excise Duty</t>
  </si>
  <si>
    <t>- RG-23A Part-II</t>
  </si>
  <si>
    <t>- RG-23C Part-II</t>
  </si>
  <si>
    <t>- RG-23C Part-II 50 %</t>
  </si>
  <si>
    <t>- PLA</t>
  </si>
  <si>
    <t>Educational Cess</t>
  </si>
  <si>
    <t>Secondary Higher Educational Cess</t>
  </si>
  <si>
    <t>VAT Input Credit on Capital Goods</t>
  </si>
  <si>
    <t>Vat Input on Revenue Items</t>
  </si>
  <si>
    <t>Sales Tax on Work Contract, Kota</t>
  </si>
  <si>
    <t>CST Refundable F.Y. 2008-09</t>
  </si>
  <si>
    <t>UP Trade Tax Refundable</t>
  </si>
  <si>
    <t>Sales Tax For TANDA Job Work</t>
  </si>
  <si>
    <t>Previous   Year</t>
  </si>
  <si>
    <t>Atul Metal Private Limited</t>
  </si>
  <si>
    <t>Hi-Tech Fabrication, Hathras</t>
  </si>
  <si>
    <t>BMW Steels Limited Unit II, Khurja</t>
  </si>
  <si>
    <t>Manhar Steels, Dehrdun</t>
  </si>
  <si>
    <t>Uttranchal Biodeisel Limited, Loan A/c</t>
  </si>
  <si>
    <t>BMW Steels (Uttrakhand) Limited, Dehrdun</t>
  </si>
  <si>
    <t>G. L. Lohia HUF C/A</t>
  </si>
  <si>
    <t xml:space="preserve">      Prepaid Expenses</t>
  </si>
  <si>
    <t>Revenue from operations</t>
  </si>
  <si>
    <t>Other Income</t>
  </si>
  <si>
    <t>Expenses:</t>
  </si>
  <si>
    <t>V</t>
  </si>
  <si>
    <t>Profit before exceptional and extraordinary items and tax</t>
  </si>
  <si>
    <t>VI</t>
  </si>
  <si>
    <t>VII</t>
  </si>
  <si>
    <t>VIII</t>
  </si>
  <si>
    <t>IX</t>
  </si>
  <si>
    <t>X</t>
  </si>
  <si>
    <t>XI</t>
  </si>
  <si>
    <t>XII</t>
  </si>
  <si>
    <t>XIII</t>
  </si>
  <si>
    <t>XIV</t>
  </si>
  <si>
    <t>XV</t>
  </si>
  <si>
    <t>XVI</t>
  </si>
  <si>
    <t>Exceptional Items</t>
  </si>
  <si>
    <t>Profit before extraordinary items and tax (V - VI)</t>
  </si>
  <si>
    <t>Extraordinary Items</t>
  </si>
  <si>
    <t>Profit before tax (VII - VIII)</t>
  </si>
  <si>
    <t>Tax expense:</t>
  </si>
  <si>
    <t>Profit(Loss) from the perid from continuing operations</t>
  </si>
  <si>
    <t>Profit/(Loss) from discontinuing operations</t>
  </si>
  <si>
    <t>Tax expense of discounting operations</t>
  </si>
  <si>
    <t>Profit/(Loss) from Discontinuing operations (XII - XIII)</t>
  </si>
  <si>
    <t>Profit/(Loss) for the period (XI + XIV)</t>
  </si>
  <si>
    <t>Earning per equity share:</t>
  </si>
  <si>
    <t>Export Sales</t>
  </si>
  <si>
    <t>Sales UP</t>
  </si>
  <si>
    <t>Sales Against form -E1</t>
  </si>
  <si>
    <t>Job Work Receipts</t>
  </si>
  <si>
    <t>Interest on FDR's</t>
  </si>
  <si>
    <t>Other Receipts</t>
  </si>
  <si>
    <t>II.ASSETS</t>
  </si>
  <si>
    <t>Total Equity &amp; Liabilities</t>
  </si>
  <si>
    <t>Total Assets</t>
  </si>
  <si>
    <t>Pig Iron &amp; Iron Scrap</t>
  </si>
  <si>
    <t>Fabrication Raw Material</t>
  </si>
  <si>
    <t>Stores &amp; Consumables</t>
  </si>
  <si>
    <t>Opening Stock</t>
  </si>
  <si>
    <t>Closing Stock</t>
  </si>
  <si>
    <t>Sub-total (a)</t>
  </si>
  <si>
    <t xml:space="preserve">a) </t>
  </si>
  <si>
    <t>PURCHASES OF RAW MATERIALS AND STORES</t>
  </si>
  <si>
    <t xml:space="preserve">b) </t>
  </si>
  <si>
    <t>DIRECT/PRODUCTIONS EXPENSES</t>
  </si>
  <si>
    <t>Processing Labour Charges</t>
  </si>
  <si>
    <t>Power &amp; Fuel</t>
  </si>
  <si>
    <t xml:space="preserve">Packing, Freight &amp; Forwarding </t>
  </si>
  <si>
    <t>Repair &amp; Maintenance</t>
  </si>
  <si>
    <t>Sub-total (b)</t>
  </si>
  <si>
    <t>Employee Benefit Expense</t>
  </si>
  <si>
    <t>Financial Costs</t>
  </si>
  <si>
    <t xml:space="preserve">Salaries, Bonus, PF &amp; ESIC </t>
  </si>
  <si>
    <t>Directors Remuneration</t>
  </si>
  <si>
    <t>Outstanding for more than Six Months</t>
  </si>
  <si>
    <t>Total (a)</t>
  </si>
  <si>
    <t>Total (b)</t>
  </si>
  <si>
    <t>Security Deposits</t>
  </si>
  <si>
    <t xml:space="preserve">    Earnest Money Deposit</t>
  </si>
  <si>
    <t xml:space="preserve">    Other Deposit</t>
  </si>
  <si>
    <t>BSBK Engineers Ltd., Surajpur</t>
  </si>
  <si>
    <t>Enexco Technologies Gurgaon</t>
  </si>
  <si>
    <t>GVN  Material Hanndling (P) Ltd. Haryana</t>
  </si>
  <si>
    <t>HPGCL, PTPS, Panipat</t>
  </si>
  <si>
    <t>Mecgale Pneumatics Pvt. Ltd., Nagpur</t>
  </si>
  <si>
    <t>Muzaffarpur Thermal Power Station Kanti</t>
  </si>
  <si>
    <t>NTPC Badarpur Delhi</t>
  </si>
  <si>
    <t>NTPC -Sail Power Company Pvt. Ltd. Bhilai</t>
  </si>
  <si>
    <t>OSM Engineer Pneumatic Conveying (P) Ltd.</t>
  </si>
  <si>
    <t>The Durgapur Projects Limited</t>
  </si>
  <si>
    <t>CSEB, KTPS, Korba East</t>
  </si>
  <si>
    <t>Dalla Cement Factory</t>
  </si>
  <si>
    <t>Hindustan Zink Ud</t>
  </si>
  <si>
    <t>Macawber Beekay Pvt. Ltd.,</t>
  </si>
  <si>
    <t>NTPC KSTPS KORBA</t>
  </si>
  <si>
    <t>NTPC Ltd., Rihand Nagar</t>
  </si>
  <si>
    <t>RRVUNL, KTPS, Kota</t>
  </si>
  <si>
    <t>LANCO Infeatech Limited Gurgaon</t>
  </si>
  <si>
    <t>Strattan Services Ltd.</t>
  </si>
  <si>
    <t>A</t>
  </si>
  <si>
    <t>B</t>
  </si>
  <si>
    <t>C</t>
  </si>
  <si>
    <t>D</t>
  </si>
  <si>
    <t>E</t>
  </si>
  <si>
    <t>G</t>
  </si>
  <si>
    <t>H</t>
  </si>
  <si>
    <t>J</t>
  </si>
  <si>
    <t>K</t>
  </si>
  <si>
    <t>M</t>
  </si>
  <si>
    <t>Advance From Customers</t>
  </si>
  <si>
    <t>Balance with Revenue Authorities under Indirect Taxes</t>
  </si>
  <si>
    <t>Sister Concern/Inter-Corporate Loans:</t>
  </si>
  <si>
    <t>Trade Receivables:</t>
  </si>
  <si>
    <t>EMD-CSEB, HTPS, Korba</t>
  </si>
  <si>
    <t>EMD-CSEB, Raipur</t>
  </si>
  <si>
    <t>EMD-GGSSTP, Ropar</t>
  </si>
  <si>
    <t>EMD-HPGCL, Panipat</t>
  </si>
  <si>
    <t>EMD MTPS , Matturdam</t>
  </si>
  <si>
    <t>EMD-N.F.L., Naya Nangal</t>
  </si>
  <si>
    <t>EMD-NTPC,Dadri</t>
  </si>
  <si>
    <t>EMD-RRVUNL, Kota.</t>
  </si>
  <si>
    <t>Asia Traders, Agra Agt. Security</t>
  </si>
  <si>
    <t>SD Airtel</t>
  </si>
  <si>
    <t>SD - CSEB, Korba</t>
  </si>
  <si>
    <t>SD  - Electricity</t>
  </si>
  <si>
    <t>SD - GGSSTP, Ropar</t>
  </si>
  <si>
    <t>SD Hanjin Shipping Co. Ltd.</t>
  </si>
  <si>
    <t>Sd Hari Gas Agencies  Agra</t>
  </si>
  <si>
    <t>SD- HPGCL, Faridabad</t>
  </si>
  <si>
    <t>SD - HPGCL, TDLTPS, Panipat</t>
  </si>
  <si>
    <t>SD - MPEB, Jabalpur</t>
  </si>
  <si>
    <t>SD-NEDA</t>
  </si>
  <si>
    <t>SD - NTPC, Kahalgaon</t>
  </si>
  <si>
    <t>SD - NTPC , Shaktinagar</t>
  </si>
  <si>
    <t>SD - PSEB, Lahramohabbat</t>
  </si>
  <si>
    <t>SD - RRVUNL, Kota</t>
  </si>
  <si>
    <t>SD - UPRVUNL, Anpara</t>
  </si>
  <si>
    <t>Cellular Phone Security</t>
  </si>
  <si>
    <t>Reliance Mobile Security</t>
  </si>
  <si>
    <t>SD -Asia Traders, Agra  for CO2</t>
  </si>
  <si>
    <t>Security Deposite - Inden Gas</t>
  </si>
  <si>
    <t>Security Deposit - Electricity</t>
  </si>
  <si>
    <t>Security Deposit - Internet ( Rida)</t>
  </si>
  <si>
    <t>Security Deposit - Telephone</t>
  </si>
  <si>
    <t>Security - Idea Mobile</t>
  </si>
  <si>
    <t>Archit Lohia</t>
  </si>
  <si>
    <t>Security Deposit - Sales Tax Deptt.</t>
  </si>
  <si>
    <t>Other With Job Worker</t>
  </si>
  <si>
    <t>Other Administrative Expenses</t>
  </si>
  <si>
    <t>Depreciation and Amortization Expense</t>
  </si>
  <si>
    <t>Telephone Expenses</t>
  </si>
  <si>
    <t>Repair &amp; Maintenance Building</t>
  </si>
  <si>
    <t>Computer Maintenace</t>
  </si>
  <si>
    <t>General Expenses</t>
  </si>
  <si>
    <t>Insurance Expenses</t>
  </si>
  <si>
    <t>Internal Audit Fee</t>
  </si>
  <si>
    <t>ISO Expenses</t>
  </si>
  <si>
    <t>Labour Welfare Expenses</t>
  </si>
  <si>
    <t>Legal Expenses</t>
  </si>
  <si>
    <t>Postage &amp; Telegram</t>
  </si>
  <si>
    <t>Professional Charges</t>
  </si>
  <si>
    <t>ROC Expenses</t>
  </si>
  <si>
    <t>Security Expesnes</t>
  </si>
  <si>
    <t>Stationery Expenses</t>
  </si>
  <si>
    <t>Auditors Remuneration</t>
  </si>
  <si>
    <t>Rent Rates &amp; Taxes</t>
  </si>
  <si>
    <t>Tender Fee &amp; Testing Charges</t>
  </si>
  <si>
    <t>Rebate &amp; Discounts</t>
  </si>
  <si>
    <t>Sales Promotion Expenses</t>
  </si>
  <si>
    <t>Interest on Delayed Payment of Taxes</t>
  </si>
  <si>
    <t>Sales Tax/ Excise/ Service Tax Expenses</t>
  </si>
  <si>
    <t>Donation</t>
  </si>
  <si>
    <t>Advertisement &amp; Publicity</t>
  </si>
  <si>
    <t>Interest on Cash Credit Facality</t>
  </si>
  <si>
    <t>Interest on Term loan</t>
  </si>
  <si>
    <t>Interest on Car loan</t>
  </si>
  <si>
    <t>Interest on Other loans</t>
  </si>
  <si>
    <t>Bank Charges</t>
  </si>
  <si>
    <t>Bank Gurantee Charges</t>
  </si>
  <si>
    <t>NSIC Expenses</t>
  </si>
  <si>
    <t>Schedule :  17 Revenue from Operations</t>
  </si>
  <si>
    <t>Schedule : 18 Other Income</t>
  </si>
  <si>
    <t xml:space="preserve">Schedule : 19 Cost of Material Consumed </t>
  </si>
  <si>
    <t>Schedule : 20 Change in Inventories</t>
  </si>
  <si>
    <t>Schedule : 21 Employement Benefit Expenses</t>
  </si>
  <si>
    <t>Scedule :22   Financial Cost</t>
  </si>
  <si>
    <t>Schedule : 23 Depreciation &amp; Amortised Cost</t>
  </si>
  <si>
    <t>Schedule : 24  Other Administrative Expenses</t>
  </si>
  <si>
    <t>(1) Non-Current Assets</t>
  </si>
  <si>
    <t>(2) Current Assets</t>
  </si>
  <si>
    <t>(2) Share Application money pending allotment</t>
  </si>
  <si>
    <t>Electricity &amp; Power Charges Payable</t>
  </si>
  <si>
    <t>EPF Payable</t>
  </si>
  <si>
    <t>Employee Insurance Payable</t>
  </si>
  <si>
    <t>Employee Profidend Fund Payable</t>
  </si>
  <si>
    <t>Internet Expenses Payable</t>
  </si>
  <si>
    <t>Mobile Expenses Payable</t>
  </si>
  <si>
    <t>Secueity Expenses Payable</t>
  </si>
  <si>
    <t>Telephone Expenses Payable</t>
  </si>
  <si>
    <t>Wages Payable</t>
  </si>
  <si>
    <t>Central Sales Tax Payable</t>
  </si>
  <si>
    <t>Provision for Taxation A/Y 2010-11</t>
  </si>
  <si>
    <t>Swati Sales Raipur</t>
  </si>
  <si>
    <t>Sd- NFL, Panipat</t>
  </si>
  <si>
    <t>Less: Tax on Regular Assessment Paid</t>
  </si>
  <si>
    <t>TDS Receivable</t>
  </si>
  <si>
    <t xml:space="preserve">      Balance With Revenue Authorities ( Indirect Taxes)</t>
  </si>
  <si>
    <t>Five Star Engineering Works Gaziabad</t>
  </si>
  <si>
    <t>New Tech Hydrolic</t>
  </si>
  <si>
    <t>Saakaar Enterprises</t>
  </si>
  <si>
    <t>Eastman Cast &amp; Forge Ltd.</t>
  </si>
  <si>
    <t>Protech Technology</t>
  </si>
  <si>
    <t>(a) Long-Term Borrowings</t>
  </si>
  <si>
    <t>(b) Deferred Tax Liabilities (Net)</t>
  </si>
  <si>
    <t>(c) Other Long Term Liabilities</t>
  </si>
  <si>
    <t>(d) Long Term Provisions</t>
  </si>
  <si>
    <t>(a) Short-Term Borrowings</t>
  </si>
  <si>
    <t>(b) Trade Payables</t>
  </si>
  <si>
    <t>(c) Other Current Liabilities</t>
  </si>
  <si>
    <t>(d) Short-Term Provisions</t>
  </si>
  <si>
    <t>(a) Fixed Assets</t>
  </si>
  <si>
    <t>Firm Reg. No.: 012996C</t>
  </si>
  <si>
    <t>CSEB, KTPS, Korba West</t>
  </si>
  <si>
    <t>Driplex Water Engineering Limited</t>
  </si>
  <si>
    <t>GHTP Lehra</t>
  </si>
  <si>
    <t>Amar Lal &amp; Sons, Khurja</t>
  </si>
  <si>
    <t>Bundelkhand Associates Tikamgarh</t>
  </si>
  <si>
    <t>Snowcem Paints Pvt. Ltd. Nasik</t>
  </si>
  <si>
    <t>Balance c/d</t>
  </si>
  <si>
    <t>Balance b/d</t>
  </si>
  <si>
    <t>Suzuki Traders Company Gzd.</t>
  </si>
  <si>
    <t>East India Transport Agency</t>
  </si>
  <si>
    <t>Fairdeal Travel</t>
  </si>
  <si>
    <t>M S Machines &amp; Tools</t>
  </si>
  <si>
    <t>Prem Chand Agarwal</t>
  </si>
  <si>
    <t>Santosh Kumar Sharma</t>
  </si>
  <si>
    <t>Satish Parashar</t>
  </si>
  <si>
    <t>Shri Lakshmi Transpor Co., Hathras</t>
  </si>
  <si>
    <t>Unique BDT Works Gzd.</t>
  </si>
  <si>
    <t>This is the Profit &amp; Loss Statement referred to in our Report of even date.</t>
  </si>
  <si>
    <t>This is the Balance Sheet referred to in our Report of even date.</t>
  </si>
  <si>
    <t>Current      Year</t>
  </si>
  <si>
    <t>Schedule : 9 Non Current Investment</t>
  </si>
  <si>
    <t>Schedule : 10 Long Term Loans and Advances</t>
  </si>
  <si>
    <t>Schedule : 11 Other Non Current Assets</t>
  </si>
  <si>
    <t>Schedule :12   Current Investment</t>
  </si>
  <si>
    <t>Schedule : 13 Inventories</t>
  </si>
  <si>
    <t xml:space="preserve">Schedule : 14 Trade Recievables </t>
  </si>
  <si>
    <t>Schedule : 15  Cash &amp; Cash Equivalent</t>
  </si>
  <si>
    <t>Schedule :16  Short Terms Loans and Advances</t>
  </si>
  <si>
    <t>Schedules referred to above and notes attached there to form an integral part of Profit &amp; Loss Statement</t>
  </si>
  <si>
    <r>
      <t xml:space="preserve">Earnest Money Deposit </t>
    </r>
    <r>
      <rPr>
        <b/>
        <i/>
        <u/>
        <sz val="8"/>
        <rFont val="Calibri"/>
        <family val="2"/>
      </rPr>
      <t>(O/s more than Six Months)</t>
    </r>
  </si>
  <si>
    <r>
      <t xml:space="preserve">Security Deposit </t>
    </r>
    <r>
      <rPr>
        <b/>
        <i/>
        <u/>
        <sz val="8"/>
        <rFont val="Calibri"/>
        <family val="2"/>
      </rPr>
      <t>(O/s more than Six Months)</t>
    </r>
  </si>
  <si>
    <r>
      <t xml:space="preserve">Land </t>
    </r>
    <r>
      <rPr>
        <b/>
        <i/>
        <sz val="9"/>
        <rFont val="Calibri"/>
        <family val="2"/>
      </rPr>
      <t>(Leased Hold)</t>
    </r>
  </si>
  <si>
    <r>
      <t>Cheques on Hand</t>
    </r>
    <r>
      <rPr>
        <b/>
        <sz val="10"/>
        <rFont val="Calibri"/>
        <family val="2"/>
      </rPr>
      <t xml:space="preserve">                                                                                   (C)</t>
    </r>
  </si>
  <si>
    <r>
      <t xml:space="preserve">Central Sales </t>
    </r>
    <r>
      <rPr>
        <b/>
        <i/>
        <sz val="9"/>
        <rFont val="Calibri"/>
        <family val="2"/>
      </rPr>
      <t>(Exclusive of Excise Duty)</t>
    </r>
  </si>
  <si>
    <r>
      <t xml:space="preserve">Car Expenses </t>
    </r>
    <r>
      <rPr>
        <b/>
        <i/>
        <sz val="10"/>
        <rFont val="Calibri"/>
        <family val="2"/>
      </rPr>
      <t>(Including Insurance)</t>
    </r>
  </si>
  <si>
    <r>
      <t xml:space="preserve">Travelling Expenses </t>
    </r>
    <r>
      <rPr>
        <b/>
        <i/>
        <sz val="9"/>
        <rFont val="Calibri"/>
        <family val="2"/>
      </rPr>
      <t>(Including Foreign Travelling)</t>
    </r>
  </si>
  <si>
    <t>Sch. No.</t>
  </si>
  <si>
    <t>DATED: 11/01/2012</t>
  </si>
  <si>
    <t>PROFIT &amp; LOSS STATEMENT FOR THE PERIOD ENDED ON 31ST DECEMBER, 2011</t>
  </si>
  <si>
    <t>BALANCE SHEET AS AT 31ST DECEMBER, 2011</t>
  </si>
  <si>
    <t>Schedules Forming Integral Part of the Balance Sheet as at 31St December, 2011</t>
  </si>
  <si>
    <t>WDV as on 31.12.2011</t>
  </si>
  <si>
    <t>Schedules Forming Integral Part of the Balance Sheet as at 31st December, 2011</t>
  </si>
  <si>
    <t>Schedules Forming Part of the Profit &amp; Loss Accounts as at 31st December, 2011</t>
  </si>
  <si>
    <t>Break-up of Schedule Items appearing in Balance Sheet as at 31st december, 2011</t>
  </si>
  <si>
    <t>Jain Carriers, Jaipur</t>
  </si>
  <si>
    <t>Overnight Express</t>
  </si>
  <si>
    <t>Avni Steels Ghaziabad</t>
  </si>
  <si>
    <t>New Kalpana Electricals Hts.</t>
  </si>
  <si>
    <t>Shri Badam Traders Baldeo</t>
  </si>
  <si>
    <t>Supreme Battery Mathura</t>
  </si>
  <si>
    <t>Shri Raja Ram Glass &amp; Silicate Works</t>
  </si>
  <si>
    <t>Vishnu Iron Corporation</t>
  </si>
  <si>
    <t>Ankit India  Noida</t>
  </si>
  <si>
    <t>Associated Furnaces Delhi</t>
  </si>
  <si>
    <t>Batala Lathe House  Batala</t>
  </si>
  <si>
    <t>Bharat Petrolium Ltd., Mathura</t>
  </si>
  <si>
    <t>Hindalco Industries Ltd., Belgaum ( Karnataka)</t>
  </si>
  <si>
    <t>Rajpal Hardwares Delhi</t>
  </si>
  <si>
    <t>Shree Bharat Metal Works</t>
  </si>
  <si>
    <t>S.K. Glass Agency</t>
  </si>
  <si>
    <t>Jagdamba Liqified Steels Ltd. Hathras</t>
  </si>
  <si>
    <t>A.D. Enterprises</t>
  </si>
  <si>
    <t>A.P. Tour &amp; Travels Mathura</t>
  </si>
  <si>
    <t>Emirates Shipping Agencies Pvt Ltd.</t>
  </si>
  <si>
    <t>Hapag- Lloyd India Pvt Ltd.  Mumbai Sd</t>
  </si>
  <si>
    <t>Mahendra Pattern Maker, Agra</t>
  </si>
  <si>
    <t>Manish Khanna</t>
  </si>
  <si>
    <t>SAAKAAR ENTERPRISES</t>
  </si>
  <si>
    <t>Safe Xpress (P) Ltd.</t>
  </si>
  <si>
    <t>Saksham Mechcon Korba</t>
  </si>
  <si>
    <t>Swati Exim Pvt.Ltd.</t>
  </si>
  <si>
    <t>SD - Shree Balaji Sales Corporation, Korba</t>
  </si>
  <si>
    <t>Lanco Power Plant Korba</t>
  </si>
  <si>
    <t>Nash Technologies Pvt Ltd. Delhi</t>
  </si>
  <si>
    <t>NTPC, Shaktinagar</t>
  </si>
  <si>
    <t>Entry Tax</t>
  </si>
  <si>
    <t>Internet &amp; Website Expenses</t>
  </si>
  <si>
    <t xml:space="preserve">Pollution NOC Expenses </t>
  </si>
  <si>
    <t>`</t>
  </si>
  <si>
    <t>Export Expenses</t>
  </si>
  <si>
    <r>
      <t xml:space="preserve">Total in </t>
    </r>
    <r>
      <rPr>
        <b/>
        <sz val="10"/>
        <rFont val="Rupee Foradian"/>
        <family val="2"/>
      </rPr>
      <t>`</t>
    </r>
  </si>
  <si>
    <t>NAME OF THE COMPANY</t>
  </si>
  <si>
    <t>ADDRESS OF THE COMPANY</t>
  </si>
  <si>
    <t>FOR ABC  LIMITED</t>
  </si>
  <si>
    <t>Kumar loan A/c</t>
  </si>
  <si>
    <t>Kumar Current Account</t>
  </si>
  <si>
    <t>Lohia Current Account</t>
  </si>
  <si>
    <t>Tech Fabricators</t>
  </si>
  <si>
    <t>K Agarwal &amp; Co.</t>
  </si>
  <si>
    <t xml:space="preserve">Industrial Plot </t>
  </si>
  <si>
    <t>Liquified Steels Ltd.</t>
  </si>
  <si>
    <t>With HDFC A/c No. 4000</t>
  </si>
  <si>
    <t>With HDFC A/c No. 2000</t>
  </si>
  <si>
    <t>With PNB A/c No. 01131</t>
  </si>
  <si>
    <t>With SBI A/c No. 99685</t>
  </si>
</sst>
</file>

<file path=xl/styles.xml><?xml version="1.0" encoding="utf-8"?>
<styleSheet xmlns="http://schemas.openxmlformats.org/spreadsheetml/2006/main">
  <numFmts count="3">
    <numFmt numFmtId="43" formatCode="_(* #,##0.00_);_(* \(#,##0.00\);_(* &quot;-&quot;??_);_(@_)"/>
    <numFmt numFmtId="164" formatCode="_-* #,##0.00_-;\-* #,##0.00_-;_-* &quot;-&quot;??_-;_-@_-"/>
    <numFmt numFmtId="165" formatCode="_-* #,##0_-;\-* #,##0_-;_-* &quot;-&quot;??_-;_-@_-"/>
  </numFmts>
  <fonts count="49">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color indexed="81"/>
      <name val="Tahoma"/>
      <family val="2"/>
    </font>
    <font>
      <b/>
      <sz val="8"/>
      <color indexed="81"/>
      <name val="Tahoma"/>
      <family val="2"/>
    </font>
    <font>
      <b/>
      <i/>
      <sz val="10"/>
      <name val="Calibri"/>
      <family val="2"/>
    </font>
    <font>
      <b/>
      <sz val="10"/>
      <name val="Calibri"/>
      <family val="2"/>
    </font>
    <font>
      <b/>
      <i/>
      <u/>
      <sz val="8"/>
      <name val="Calibri"/>
      <family val="2"/>
    </font>
    <font>
      <b/>
      <i/>
      <sz val="9"/>
      <name val="Calibri"/>
      <family val="2"/>
    </font>
    <font>
      <sz val="10"/>
      <name val="Calibri"/>
      <family val="2"/>
    </font>
    <font>
      <b/>
      <i/>
      <sz val="10"/>
      <name val="Calibri"/>
      <family val="2"/>
    </font>
    <font>
      <b/>
      <sz val="18"/>
      <name val="Calibri"/>
      <family val="2"/>
    </font>
    <font>
      <b/>
      <i/>
      <sz val="11"/>
      <name val="Calibri"/>
      <family val="2"/>
    </font>
    <font>
      <b/>
      <sz val="10"/>
      <name val="Calibri"/>
      <family val="2"/>
    </font>
    <font>
      <b/>
      <i/>
      <u/>
      <sz val="12"/>
      <name val="Calibri"/>
      <family val="2"/>
    </font>
    <font>
      <b/>
      <sz val="11"/>
      <name val="Calibri"/>
      <family val="2"/>
    </font>
    <font>
      <b/>
      <i/>
      <u/>
      <sz val="10"/>
      <name val="Calibri"/>
      <family val="2"/>
    </font>
    <font>
      <b/>
      <i/>
      <u/>
      <sz val="11"/>
      <name val="Calibri"/>
      <family val="2"/>
    </font>
    <font>
      <b/>
      <u/>
      <sz val="11"/>
      <name val="Calibri"/>
      <family val="2"/>
    </font>
    <font>
      <b/>
      <i/>
      <sz val="8"/>
      <name val="Calibri"/>
      <family val="2"/>
    </font>
    <font>
      <sz val="11"/>
      <name val="Calibri"/>
      <family val="2"/>
    </font>
    <font>
      <sz val="18"/>
      <name val="Calibri"/>
      <family val="2"/>
    </font>
    <font>
      <b/>
      <i/>
      <sz val="12"/>
      <name val="Calibri"/>
      <family val="2"/>
    </font>
    <font>
      <b/>
      <u/>
      <sz val="10"/>
      <name val="Calibri"/>
      <family val="2"/>
    </font>
    <font>
      <b/>
      <i/>
      <sz val="9"/>
      <name val="Calibri"/>
      <family val="2"/>
    </font>
    <font>
      <u/>
      <sz val="10"/>
      <name val="Calibri"/>
      <family val="2"/>
    </font>
    <font>
      <i/>
      <sz val="8"/>
      <name val="Calibri"/>
      <family val="2"/>
    </font>
    <font>
      <b/>
      <sz val="12"/>
      <name val="Calibri"/>
      <family val="2"/>
    </font>
    <font>
      <sz val="12"/>
      <name val="Rupee Foradian"/>
      <family val="2"/>
    </font>
    <font>
      <sz val="10"/>
      <color indexed="10"/>
      <name val="Calibri"/>
      <family val="2"/>
    </font>
    <font>
      <b/>
      <sz val="10"/>
      <name val="Rupee Foradian"/>
      <family val="2"/>
    </font>
    <font>
      <sz val="10"/>
      <name val="Rupee Foradian"/>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3"/>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double">
        <color indexed="8"/>
      </bottom>
      <diagonal/>
    </border>
    <border>
      <left style="thin">
        <color indexed="8"/>
      </left>
      <right style="thin">
        <color indexed="64"/>
      </right>
      <top/>
      <bottom style="thin">
        <color indexed="64"/>
      </bottom>
      <diagonal/>
    </border>
    <border>
      <left style="thin">
        <color indexed="8"/>
      </left>
      <right style="thin">
        <color indexed="8"/>
      </right>
      <top/>
      <bottom style="double">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double">
        <color indexed="8"/>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8"/>
      </left>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diagonal/>
    </border>
  </borders>
  <cellStyleXfs count="129">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164" fontId="1" fillId="0" borderId="0" applyFill="0" applyBorder="0" applyAlignment="0" applyProtection="0"/>
    <xf numFmtId="164" fontId="1" fillId="0" borderId="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1" fillId="0" borderId="0"/>
    <xf numFmtId="0" fontId="19" fillId="23" borderId="7" applyNumberFormat="0" applyAlignment="0" applyProtection="0"/>
    <xf numFmtId="0" fontId="1" fillId="23" borderId="7" applyNumberFormat="0" applyAlignment="0" applyProtection="0"/>
    <xf numFmtId="0" fontId="1" fillId="23" borderId="7" applyNumberForma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9" fontId="1" fillId="0" borderId="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258">
    <xf numFmtId="0" fontId="0" fillId="0" borderId="0" xfId="0"/>
    <xf numFmtId="0" fontId="26" fillId="0" borderId="0" xfId="0" applyFont="1"/>
    <xf numFmtId="0" fontId="27" fillId="0" borderId="0" xfId="0" applyFont="1" applyBorder="1" applyAlignment="1">
      <alignment horizontal="left"/>
    </xf>
    <xf numFmtId="0" fontId="29" fillId="0" borderId="0" xfId="0" applyFont="1" applyBorder="1" applyAlignment="1">
      <alignment horizontal="left"/>
    </xf>
    <xf numFmtId="0" fontId="28" fillId="0" borderId="0" xfId="0" applyFont="1" applyBorder="1" applyAlignment="1"/>
    <xf numFmtId="0" fontId="26" fillId="0" borderId="10" xfId="0" applyFont="1" applyBorder="1"/>
    <xf numFmtId="165" fontId="26" fillId="0" borderId="11" xfId="82" applyNumberFormat="1" applyFont="1" applyBorder="1"/>
    <xf numFmtId="0" fontId="26" fillId="0" borderId="12" xfId="0" applyFont="1" applyBorder="1"/>
    <xf numFmtId="165" fontId="26" fillId="0" borderId="13" xfId="82" applyNumberFormat="1" applyFont="1" applyBorder="1"/>
    <xf numFmtId="165" fontId="30" fillId="24" borderId="14" xfId="0" applyNumberFormat="1" applyFont="1" applyFill="1" applyBorder="1"/>
    <xf numFmtId="0" fontId="26" fillId="0" borderId="0" xfId="0" applyFont="1" applyAlignment="1">
      <alignment horizontal="center"/>
    </xf>
    <xf numFmtId="165" fontId="26" fillId="0" borderId="0" xfId="82" applyNumberFormat="1" applyFont="1"/>
    <xf numFmtId="0" fontId="26" fillId="0" borderId="11" xfId="0" applyFont="1" applyBorder="1" applyAlignment="1">
      <alignment horizontal="left" vertical="center"/>
    </xf>
    <xf numFmtId="165" fontId="26" fillId="0" borderId="11" xfId="82" applyNumberFormat="1" applyFont="1" applyBorder="1" applyAlignment="1">
      <alignment horizontal="center" vertical="center" wrapText="1"/>
    </xf>
    <xf numFmtId="0" fontId="26" fillId="0" borderId="11" xfId="0" applyFont="1" applyBorder="1"/>
    <xf numFmtId="3" fontId="26" fillId="0" borderId="11" xfId="82" applyNumberFormat="1" applyFont="1" applyBorder="1"/>
    <xf numFmtId="0" fontId="26" fillId="0" borderId="13" xfId="0" applyFont="1" applyBorder="1"/>
    <xf numFmtId="0" fontId="26" fillId="0" borderId="0" xfId="0" applyFont="1" applyAlignment="1">
      <alignment horizontal="left"/>
    </xf>
    <xf numFmtId="0" fontId="26" fillId="0" borderId="10" xfId="0" applyFont="1" applyBorder="1" applyAlignment="1">
      <alignment horizontal="left" vertical="center"/>
    </xf>
    <xf numFmtId="0" fontId="26" fillId="0" borderId="0" xfId="0" applyFont="1" applyBorder="1" applyAlignment="1">
      <alignment horizontal="center"/>
    </xf>
    <xf numFmtId="0" fontId="30" fillId="0" borderId="0" xfId="0" applyFont="1" applyBorder="1"/>
    <xf numFmtId="165" fontId="30" fillId="0" borderId="0" xfId="0" applyNumberFormat="1" applyFont="1" applyBorder="1"/>
    <xf numFmtId="0" fontId="29" fillId="0" borderId="0" xfId="0" applyFont="1" applyBorder="1" applyAlignment="1"/>
    <xf numFmtId="0" fontId="31" fillId="0" borderId="10" xfId="0" quotePrefix="1" applyFont="1" applyBorder="1"/>
    <xf numFmtId="38" fontId="26" fillId="0" borderId="11" xfId="82" applyNumberFormat="1" applyFont="1" applyBorder="1"/>
    <xf numFmtId="0" fontId="26" fillId="0" borderId="10" xfId="0" quotePrefix="1" applyFont="1" applyBorder="1"/>
    <xf numFmtId="0" fontId="32" fillId="0" borderId="15" xfId="0" applyFont="1" applyBorder="1"/>
    <xf numFmtId="165" fontId="30" fillId="24" borderId="15" xfId="82" applyNumberFormat="1" applyFont="1" applyFill="1" applyBorder="1"/>
    <xf numFmtId="0" fontId="31" fillId="0" borderId="10" xfId="0" applyFont="1" applyBorder="1"/>
    <xf numFmtId="38" fontId="30" fillId="0" borderId="11" xfId="82" applyNumberFormat="1" applyFont="1" applyBorder="1"/>
    <xf numFmtId="165" fontId="30" fillId="0" borderId="11" xfId="82" applyNumberFormat="1" applyFont="1" applyBorder="1"/>
    <xf numFmtId="165" fontId="30" fillId="24" borderId="14" xfId="82" applyNumberFormat="1" applyFont="1" applyFill="1" applyBorder="1"/>
    <xf numFmtId="0" fontId="33" fillId="0" borderId="10" xfId="0" applyFont="1" applyBorder="1"/>
    <xf numFmtId="165" fontId="26" fillId="0" borderId="0" xfId="0" applyNumberFormat="1" applyFont="1"/>
    <xf numFmtId="0" fontId="34" fillId="0" borderId="0" xfId="0" applyFont="1" applyBorder="1" applyAlignment="1"/>
    <xf numFmtId="0" fontId="30" fillId="0" borderId="10" xfId="0" applyFont="1" applyBorder="1" applyAlignment="1">
      <alignment horizontal="right"/>
    </xf>
    <xf numFmtId="3" fontId="30" fillId="24" borderId="15" xfId="82" applyNumberFormat="1" applyFont="1" applyFill="1" applyBorder="1"/>
    <xf numFmtId="165" fontId="26" fillId="0" borderId="16" xfId="82" applyNumberFormat="1" applyFont="1" applyBorder="1"/>
    <xf numFmtId="165" fontId="30" fillId="24" borderId="16" xfId="82" applyNumberFormat="1" applyFont="1" applyFill="1" applyBorder="1"/>
    <xf numFmtId="165" fontId="27" fillId="24" borderId="17" xfId="82" applyNumberFormat="1" applyFont="1" applyFill="1" applyBorder="1" applyAlignment="1">
      <alignment horizontal="center" vertical="center" wrapText="1"/>
    </xf>
    <xf numFmtId="0" fontId="26" fillId="0" borderId="11" xfId="0" applyFont="1" applyBorder="1" applyAlignment="1">
      <alignment horizontal="center"/>
    </xf>
    <xf numFmtId="0" fontId="32" fillId="0" borderId="11" xfId="0" applyFont="1" applyBorder="1"/>
    <xf numFmtId="0" fontId="35" fillId="0" borderId="11" xfId="0" applyFont="1" applyBorder="1"/>
    <xf numFmtId="0" fontId="30" fillId="0" borderId="11" xfId="0" applyFont="1" applyBorder="1"/>
    <xf numFmtId="0" fontId="29" fillId="0" borderId="11" xfId="0" applyFont="1" applyBorder="1" applyAlignment="1">
      <alignment horizontal="right"/>
    </xf>
    <xf numFmtId="0" fontId="29" fillId="0" borderId="11" xfId="0" applyFont="1" applyBorder="1"/>
    <xf numFmtId="0" fontId="29" fillId="0" borderId="13" xfId="0" applyFont="1" applyBorder="1" applyAlignment="1">
      <alignment horizontal="right"/>
    </xf>
    <xf numFmtId="0" fontId="26" fillId="0" borderId="13" xfId="0" applyFont="1" applyBorder="1" applyAlignment="1">
      <alignment horizontal="center"/>
    </xf>
    <xf numFmtId="0" fontId="30" fillId="0" borderId="18" xfId="0" applyFont="1" applyBorder="1"/>
    <xf numFmtId="165" fontId="26" fillId="0" borderId="10" xfId="82" applyNumberFormat="1" applyFont="1" applyBorder="1"/>
    <xf numFmtId="164" fontId="26" fillId="0" borderId="0" xfId="82" applyFont="1" applyBorder="1"/>
    <xf numFmtId="165" fontId="30" fillId="0" borderId="0" xfId="0" applyNumberFormat="1" applyFont="1" applyBorder="1" applyAlignment="1">
      <alignment horizontal="right"/>
    </xf>
    <xf numFmtId="3" fontId="30" fillId="0" borderId="0" xfId="82" applyNumberFormat="1" applyFont="1" applyFill="1" applyBorder="1" applyAlignment="1" applyProtection="1">
      <alignment horizontal="right"/>
    </xf>
    <xf numFmtId="0" fontId="36" fillId="0" borderId="18" xfId="0" applyFont="1" applyBorder="1"/>
    <xf numFmtId="0" fontId="30" fillId="0" borderId="0" xfId="0" applyFont="1" applyBorder="1" applyAlignment="1">
      <alignment horizontal="center"/>
    </xf>
    <xf numFmtId="165" fontId="26" fillId="0" borderId="0" xfId="82" applyNumberFormat="1" applyFont="1" applyBorder="1"/>
    <xf numFmtId="0" fontId="36" fillId="0" borderId="19" xfId="0" applyFont="1" applyBorder="1"/>
    <xf numFmtId="0" fontId="30" fillId="0" borderId="0" xfId="0" applyFont="1" applyBorder="1" applyAlignment="1">
      <alignment horizontal="right"/>
    </xf>
    <xf numFmtId="0" fontId="32" fillId="0" borderId="18" xfId="0" applyFont="1" applyBorder="1"/>
    <xf numFmtId="165" fontId="32" fillId="0" borderId="20" xfId="82" applyNumberFormat="1" applyFont="1" applyFill="1" applyBorder="1" applyAlignment="1" applyProtection="1">
      <alignment horizontal="right"/>
    </xf>
    <xf numFmtId="0" fontId="26" fillId="0" borderId="0" xfId="0" applyFont="1" applyBorder="1"/>
    <xf numFmtId="3" fontId="30" fillId="0" borderId="0" xfId="82" applyNumberFormat="1" applyFont="1" applyFill="1" applyBorder="1" applyAlignment="1" applyProtection="1">
      <alignment horizontal="center"/>
    </xf>
    <xf numFmtId="165" fontId="30" fillId="0" borderId="0" xfId="82" applyNumberFormat="1" applyFont="1" applyBorder="1"/>
    <xf numFmtId="165" fontId="30" fillId="0" borderId="10" xfId="82" applyNumberFormat="1" applyFont="1" applyBorder="1" applyAlignment="1">
      <alignment horizontal="right"/>
    </xf>
    <xf numFmtId="165" fontId="26" fillId="0" borderId="12" xfId="82" applyNumberFormat="1" applyFont="1" applyBorder="1"/>
    <xf numFmtId="0" fontId="26" fillId="0" borderId="21" xfId="0" applyFont="1" applyBorder="1"/>
    <xf numFmtId="0" fontId="26" fillId="0" borderId="22" xfId="0" applyFont="1" applyBorder="1"/>
    <xf numFmtId="0" fontId="26" fillId="0" borderId="23" xfId="0" applyFont="1" applyBorder="1" applyAlignment="1">
      <alignment horizontal="center"/>
    </xf>
    <xf numFmtId="0" fontId="30" fillId="0" borderId="21" xfId="0" applyFont="1" applyBorder="1"/>
    <xf numFmtId="0" fontId="27" fillId="0" borderId="10" xfId="0" applyFont="1" applyBorder="1" applyAlignment="1">
      <alignment horizontal="right"/>
    </xf>
    <xf numFmtId="165" fontId="30" fillId="24" borderId="17" xfId="82" applyNumberFormat="1" applyFont="1" applyFill="1" applyBorder="1"/>
    <xf numFmtId="0" fontId="26" fillId="0" borderId="10" xfId="0" applyFont="1" applyBorder="1" applyAlignment="1">
      <alignment horizontal="left" vertical="center" wrapText="1"/>
    </xf>
    <xf numFmtId="37" fontId="26" fillId="0" borderId="11" xfId="82" applyNumberFormat="1" applyFont="1" applyBorder="1"/>
    <xf numFmtId="165" fontId="30" fillId="0" borderId="17" xfId="82" applyNumberFormat="1" applyFont="1" applyBorder="1"/>
    <xf numFmtId="165" fontId="30" fillId="0" borderId="0" xfId="82" applyNumberFormat="1" applyFont="1"/>
    <xf numFmtId="165" fontId="30" fillId="24" borderId="24" xfId="82" applyNumberFormat="1" applyFont="1" applyFill="1" applyBorder="1"/>
    <xf numFmtId="0" fontId="36" fillId="0" borderId="25" xfId="0" applyFont="1" applyBorder="1"/>
    <xf numFmtId="0" fontId="30" fillId="0" borderId="26" xfId="0" applyFont="1" applyBorder="1" applyAlignment="1">
      <alignment horizontal="center"/>
    </xf>
    <xf numFmtId="164" fontId="26" fillId="0" borderId="26" xfId="82" applyFont="1" applyBorder="1"/>
    <xf numFmtId="165" fontId="26" fillId="0" borderId="26" xfId="82" applyNumberFormat="1" applyFont="1" applyBorder="1"/>
    <xf numFmtId="165" fontId="26" fillId="0" borderId="27" xfId="82" applyNumberFormat="1" applyFont="1" applyBorder="1"/>
    <xf numFmtId="165" fontId="26" fillId="0" borderId="20" xfId="82" applyNumberFormat="1" applyFont="1" applyBorder="1"/>
    <xf numFmtId="0" fontId="32" fillId="0" borderId="19" xfId="0" applyFont="1" applyBorder="1"/>
    <xf numFmtId="0" fontId="32" fillId="0" borderId="0" xfId="0" applyFont="1" applyBorder="1" applyAlignment="1">
      <alignment horizontal="center"/>
    </xf>
    <xf numFmtId="165" fontId="37" fillId="0" borderId="0" xfId="82" applyNumberFormat="1" applyFont="1" applyBorder="1"/>
    <xf numFmtId="165" fontId="37" fillId="0" borderId="20" xfId="82" applyNumberFormat="1" applyFont="1" applyBorder="1"/>
    <xf numFmtId="0" fontId="30" fillId="0" borderId="19" xfId="0" applyFont="1" applyBorder="1"/>
    <xf numFmtId="165" fontId="30" fillId="0" borderId="20" xfId="82" applyNumberFormat="1" applyFont="1" applyFill="1" applyBorder="1" applyAlignment="1" applyProtection="1">
      <alignment horizontal="right"/>
    </xf>
    <xf numFmtId="165" fontId="30" fillId="0" borderId="20" xfId="82" applyNumberFormat="1" applyFont="1" applyBorder="1"/>
    <xf numFmtId="165" fontId="30" fillId="0" borderId="20" xfId="82" applyNumberFormat="1" applyFont="1" applyBorder="1" applyAlignment="1">
      <alignment horizontal="right"/>
    </xf>
    <xf numFmtId="0" fontId="30" fillId="0" borderId="28" xfId="0" applyFont="1" applyBorder="1"/>
    <xf numFmtId="0" fontId="30" fillId="0" borderId="29" xfId="0" applyFont="1" applyBorder="1" applyAlignment="1">
      <alignment horizontal="center"/>
    </xf>
    <xf numFmtId="165" fontId="30" fillId="0" borderId="29" xfId="82" applyNumberFormat="1" applyFont="1" applyBorder="1"/>
    <xf numFmtId="165" fontId="30" fillId="0" borderId="30" xfId="82" applyNumberFormat="1" applyFont="1" applyBorder="1" applyAlignment="1">
      <alignment horizontal="right"/>
    </xf>
    <xf numFmtId="0" fontId="38" fillId="0" borderId="0" xfId="0" applyFont="1"/>
    <xf numFmtId="0" fontId="39" fillId="0" borderId="0" xfId="0" applyFont="1" applyAlignment="1">
      <alignment horizontal="left"/>
    </xf>
    <xf numFmtId="0" fontId="39" fillId="0" borderId="0" xfId="0" applyFont="1"/>
    <xf numFmtId="0" fontId="26" fillId="0" borderId="18" xfId="0" applyFont="1" applyBorder="1" applyAlignment="1">
      <alignment horizontal="center"/>
    </xf>
    <xf numFmtId="0" fontId="40" fillId="0" borderId="11" xfId="0" applyFont="1" applyBorder="1"/>
    <xf numFmtId="165" fontId="26" fillId="24" borderId="14" xfId="82" applyNumberFormat="1" applyFont="1" applyFill="1" applyBorder="1"/>
    <xf numFmtId="0" fontId="27" fillId="0" borderId="11" xfId="0" applyFont="1" applyBorder="1"/>
    <xf numFmtId="0" fontId="26" fillId="0" borderId="31" xfId="0" applyFont="1" applyFill="1" applyBorder="1" applyAlignment="1">
      <alignment horizontal="center"/>
    </xf>
    <xf numFmtId="0" fontId="30" fillId="0" borderId="17" xfId="0" applyFont="1" applyFill="1" applyBorder="1"/>
    <xf numFmtId="164" fontId="26" fillId="0" borderId="0" xfId="0" applyNumberFormat="1" applyFont="1"/>
    <xf numFmtId="0" fontId="31" fillId="0" borderId="11" xfId="0" quotePrefix="1" applyFont="1" applyBorder="1"/>
    <xf numFmtId="0" fontId="26" fillId="0" borderId="11" xfId="0" quotePrefix="1" applyFont="1" applyBorder="1"/>
    <xf numFmtId="164" fontId="26" fillId="0" borderId="11" xfId="82" applyFont="1" applyBorder="1"/>
    <xf numFmtId="165" fontId="30" fillId="24" borderId="32" xfId="82" applyNumberFormat="1" applyFont="1" applyFill="1" applyBorder="1"/>
    <xf numFmtId="0" fontId="26" fillId="0" borderId="25" xfId="0" applyFont="1" applyBorder="1" applyAlignment="1">
      <alignment horizontal="center"/>
    </xf>
    <xf numFmtId="0" fontId="26" fillId="0" borderId="33" xfId="0" applyFont="1" applyBorder="1"/>
    <xf numFmtId="165" fontId="26" fillId="0" borderId="33" xfId="82" applyNumberFormat="1" applyFont="1" applyBorder="1"/>
    <xf numFmtId="165" fontId="26" fillId="0" borderId="34" xfId="82" applyNumberFormat="1" applyFont="1" applyBorder="1"/>
    <xf numFmtId="165" fontId="30" fillId="0" borderId="35" xfId="82" applyNumberFormat="1" applyFont="1" applyBorder="1"/>
    <xf numFmtId="38" fontId="26" fillId="0" borderId="35" xfId="82" applyNumberFormat="1" applyFont="1" applyBorder="1"/>
    <xf numFmtId="0" fontId="26" fillId="0" borderId="36" xfId="0" applyFont="1" applyBorder="1" applyAlignment="1">
      <alignment horizontal="center"/>
    </xf>
    <xf numFmtId="165" fontId="30" fillId="24" borderId="37" xfId="82" applyNumberFormat="1" applyFont="1" applyFill="1" applyBorder="1"/>
    <xf numFmtId="38" fontId="26" fillId="0" borderId="0" xfId="82" applyNumberFormat="1" applyFont="1" applyBorder="1"/>
    <xf numFmtId="38" fontId="26" fillId="0" borderId="20" xfId="82" applyNumberFormat="1" applyFont="1" applyBorder="1"/>
    <xf numFmtId="0" fontId="39" fillId="0" borderId="19" xfId="0" applyFont="1" applyBorder="1" applyAlignment="1">
      <alignment horizontal="left"/>
    </xf>
    <xf numFmtId="0" fontId="39" fillId="0" borderId="0" xfId="0" applyFont="1" applyBorder="1"/>
    <xf numFmtId="0" fontId="26" fillId="0" borderId="19" xfId="0" applyFont="1" applyBorder="1" applyAlignment="1">
      <alignment horizontal="center" vertical="center" wrapText="1"/>
    </xf>
    <xf numFmtId="165" fontId="26" fillId="0" borderId="35" xfId="82" applyNumberFormat="1" applyFont="1" applyBorder="1" applyAlignment="1">
      <alignment horizontal="center" vertical="center" wrapText="1"/>
    </xf>
    <xf numFmtId="165" fontId="26" fillId="0" borderId="35" xfId="82" applyNumberFormat="1" applyFont="1" applyBorder="1"/>
    <xf numFmtId="0" fontId="26" fillId="0" borderId="28" xfId="0" applyFont="1" applyBorder="1" applyAlignment="1">
      <alignment horizontal="center"/>
    </xf>
    <xf numFmtId="0" fontId="26" fillId="0" borderId="16" xfId="0" applyFont="1" applyBorder="1"/>
    <xf numFmtId="165" fontId="26" fillId="0" borderId="38" xfId="82" applyNumberFormat="1" applyFont="1" applyBorder="1"/>
    <xf numFmtId="38" fontId="30" fillId="24" borderId="39" xfId="82" applyNumberFormat="1" applyFont="1" applyFill="1" applyBorder="1"/>
    <xf numFmtId="43" fontId="26" fillId="0" borderId="0" xfId="0" applyNumberFormat="1" applyFont="1"/>
    <xf numFmtId="38" fontId="26" fillId="0" borderId="0" xfId="0" applyNumberFormat="1" applyFont="1"/>
    <xf numFmtId="9" fontId="26" fillId="0" borderId="0" xfId="119" applyFont="1" applyAlignment="1">
      <alignment horizontal="center"/>
    </xf>
    <xf numFmtId="0" fontId="41" fillId="24" borderId="12" xfId="0" applyFont="1" applyFill="1" applyBorder="1" applyAlignment="1">
      <alignment horizontal="center" vertical="center" wrapText="1"/>
    </xf>
    <xf numFmtId="0" fontId="41" fillId="24" borderId="13" xfId="0" applyFont="1" applyFill="1" applyBorder="1" applyAlignment="1">
      <alignment horizontal="center" vertical="center" wrapText="1"/>
    </xf>
    <xf numFmtId="9" fontId="26" fillId="0" borderId="11" xfId="119" applyFont="1" applyBorder="1" applyAlignment="1">
      <alignment horizontal="center"/>
    </xf>
    <xf numFmtId="0" fontId="26" fillId="0" borderId="18" xfId="0" applyFont="1" applyBorder="1" applyAlignment="1">
      <alignment horizontal="right"/>
    </xf>
    <xf numFmtId="10" fontId="26" fillId="0" borderId="11" xfId="119" applyNumberFormat="1" applyFont="1" applyBorder="1" applyAlignment="1">
      <alignment horizontal="center"/>
    </xf>
    <xf numFmtId="0" fontId="26" fillId="0" borderId="18" xfId="0" applyFont="1" applyBorder="1"/>
    <xf numFmtId="0" fontId="30" fillId="0" borderId="11" xfId="0" applyFont="1" applyBorder="1" applyAlignment="1">
      <alignment horizontal="right"/>
    </xf>
    <xf numFmtId="0" fontId="30" fillId="0" borderId="18" xfId="0" applyFont="1" applyBorder="1" applyAlignment="1">
      <alignment horizontal="right"/>
    </xf>
    <xf numFmtId="0" fontId="26" fillId="0" borderId="31" xfId="0" applyFont="1" applyBorder="1"/>
    <xf numFmtId="0" fontId="30" fillId="0" borderId="31" xfId="0" applyFont="1" applyBorder="1"/>
    <xf numFmtId="9" fontId="26" fillId="0" borderId="40" xfId="119" applyFont="1" applyBorder="1" applyAlignment="1">
      <alignment horizontal="center"/>
    </xf>
    <xf numFmtId="165" fontId="30" fillId="24" borderId="41" xfId="82" applyNumberFormat="1" applyFont="1" applyFill="1" applyBorder="1"/>
    <xf numFmtId="9" fontId="30" fillId="0" borderId="40" xfId="119" applyFont="1" applyBorder="1" applyAlignment="1">
      <alignment horizontal="center"/>
    </xf>
    <xf numFmtId="165" fontId="30" fillId="0" borderId="41" xfId="82" applyNumberFormat="1" applyFont="1" applyBorder="1"/>
    <xf numFmtId="165" fontId="27" fillId="24" borderId="12" xfId="82" applyNumberFormat="1" applyFont="1" applyFill="1" applyBorder="1" applyAlignment="1">
      <alignment horizontal="center" vertical="center" wrapText="1"/>
    </xf>
    <xf numFmtId="165" fontId="27" fillId="24" borderId="13" xfId="82" applyNumberFormat="1" applyFont="1" applyFill="1" applyBorder="1" applyAlignment="1">
      <alignment horizontal="center" vertical="center" wrapText="1"/>
    </xf>
    <xf numFmtId="0" fontId="42" fillId="0" borderId="11" xfId="0" applyFont="1" applyBorder="1"/>
    <xf numFmtId="0" fontId="26" fillId="0" borderId="42" xfId="0" applyFont="1" applyBorder="1"/>
    <xf numFmtId="0" fontId="40" fillId="0" borderId="21" xfId="0" applyFont="1" applyBorder="1"/>
    <xf numFmtId="0" fontId="30" fillId="0" borderId="21" xfId="0" applyFont="1" applyBorder="1" applyAlignment="1">
      <alignment horizontal="right"/>
    </xf>
    <xf numFmtId="165" fontId="30" fillId="24" borderId="43" xfId="82" applyNumberFormat="1" applyFont="1" applyFill="1" applyBorder="1"/>
    <xf numFmtId="165" fontId="30" fillId="24" borderId="44" xfId="82" applyNumberFormat="1" applyFont="1" applyFill="1" applyBorder="1"/>
    <xf numFmtId="0" fontId="30" fillId="0" borderId="45" xfId="0" applyFont="1" applyBorder="1"/>
    <xf numFmtId="0" fontId="39" fillId="0" borderId="21" xfId="0" applyFont="1" applyBorder="1"/>
    <xf numFmtId="0" fontId="42" fillId="0" borderId="21" xfId="0" applyFont="1" applyBorder="1"/>
    <xf numFmtId="0" fontId="43" fillId="0" borderId="11" xfId="0" applyFont="1" applyBorder="1"/>
    <xf numFmtId="0" fontId="26" fillId="0" borderId="46" xfId="0" applyFont="1" applyBorder="1"/>
    <xf numFmtId="0" fontId="27" fillId="0" borderId="0" xfId="0" applyFont="1"/>
    <xf numFmtId="0" fontId="30" fillId="0" borderId="18" xfId="0" applyFont="1" applyBorder="1" applyAlignment="1">
      <alignment horizontal="center" vertical="center" wrapText="1"/>
    </xf>
    <xf numFmtId="0" fontId="40" fillId="0" borderId="11" xfId="0" applyFont="1" applyBorder="1" applyAlignment="1">
      <alignment horizontal="left" vertical="center"/>
    </xf>
    <xf numFmtId="165" fontId="30" fillId="0" borderId="11" xfId="82" applyNumberFormat="1" applyFont="1" applyBorder="1" applyAlignment="1">
      <alignment horizontal="center" vertical="center" wrapText="1"/>
    </xf>
    <xf numFmtId="0" fontId="40" fillId="0" borderId="11" xfId="0" applyFont="1" applyBorder="1" applyAlignment="1">
      <alignment horizontal="left"/>
    </xf>
    <xf numFmtId="0" fontId="26" fillId="0" borderId="11" xfId="0" applyFont="1" applyBorder="1" applyAlignment="1">
      <alignment horizontal="left"/>
    </xf>
    <xf numFmtId="37" fontId="26" fillId="24" borderId="14" xfId="82" applyNumberFormat="1" applyFont="1" applyFill="1" applyBorder="1"/>
    <xf numFmtId="0" fontId="26" fillId="0" borderId="20" xfId="0" applyFont="1" applyBorder="1" applyAlignment="1">
      <alignment horizontal="center" vertical="top"/>
    </xf>
    <xf numFmtId="0" fontId="44" fillId="24" borderId="17" xfId="0" applyFont="1" applyFill="1" applyBorder="1" applyAlignment="1">
      <alignment horizontal="center" vertical="center"/>
    </xf>
    <xf numFmtId="0" fontId="44" fillId="24" borderId="17" xfId="0" applyFont="1" applyFill="1" applyBorder="1" applyAlignment="1">
      <alignment horizontal="center" vertical="center" wrapText="1"/>
    </xf>
    <xf numFmtId="165" fontId="30" fillId="0" borderId="10" xfId="82" applyNumberFormat="1" applyFont="1" applyFill="1" applyBorder="1" applyAlignment="1" applyProtection="1">
      <alignment horizontal="right"/>
    </xf>
    <xf numFmtId="0" fontId="44" fillId="24" borderId="47" xfId="0" applyFont="1" applyFill="1" applyBorder="1" applyAlignment="1">
      <alignment horizontal="center" vertical="center"/>
    </xf>
    <xf numFmtId="165" fontId="37" fillId="0" borderId="10" xfId="82" applyNumberFormat="1" applyFont="1" applyBorder="1"/>
    <xf numFmtId="0" fontId="30" fillId="0" borderId="48" xfId="0" applyFont="1" applyBorder="1" applyAlignment="1">
      <alignment horizontal="center"/>
    </xf>
    <xf numFmtId="10" fontId="1" fillId="0" borderId="0" xfId="119" applyNumberFormat="1"/>
    <xf numFmtId="0" fontId="32" fillId="24" borderId="17" xfId="0" applyFont="1" applyFill="1" applyBorder="1" applyAlignment="1">
      <alignment horizontal="center" vertical="center" wrapText="1"/>
    </xf>
    <xf numFmtId="0" fontId="32" fillId="24" borderId="17" xfId="0" applyFont="1" applyFill="1" applyBorder="1" applyAlignment="1">
      <alignment horizontal="center" vertical="center"/>
    </xf>
    <xf numFmtId="165" fontId="32" fillId="24" borderId="17" xfId="82" applyNumberFormat="1" applyFont="1" applyFill="1" applyBorder="1" applyAlignment="1">
      <alignment horizontal="center" vertical="center" wrapText="1"/>
    </xf>
    <xf numFmtId="0" fontId="37" fillId="0" borderId="0" xfId="0" applyFont="1"/>
    <xf numFmtId="0" fontId="32" fillId="24" borderId="49" xfId="0" applyFont="1" applyFill="1" applyBorder="1" applyAlignment="1">
      <alignment horizontal="center" vertical="center" wrapText="1"/>
    </xf>
    <xf numFmtId="38" fontId="32" fillId="24" borderId="17" xfId="82" applyNumberFormat="1" applyFont="1" applyFill="1" applyBorder="1" applyAlignment="1">
      <alignment horizontal="center" vertical="center" wrapText="1"/>
    </xf>
    <xf numFmtId="38" fontId="32" fillId="24" borderId="50" xfId="82" applyNumberFormat="1" applyFont="1" applyFill="1" applyBorder="1" applyAlignment="1">
      <alignment horizontal="center" vertical="center" wrapText="1"/>
    </xf>
    <xf numFmtId="0" fontId="32" fillId="24" borderId="23" xfId="0" applyFont="1" applyFill="1" applyBorder="1" applyAlignment="1">
      <alignment horizontal="center" vertical="center"/>
    </xf>
    <xf numFmtId="0" fontId="32" fillId="24" borderId="31" xfId="0" applyFont="1" applyFill="1" applyBorder="1" applyAlignment="1">
      <alignment horizontal="center" vertical="center" wrapText="1"/>
    </xf>
    <xf numFmtId="0" fontId="32" fillId="24" borderId="45" xfId="0" applyFont="1" applyFill="1" applyBorder="1" applyAlignment="1">
      <alignment horizontal="center" vertical="center"/>
    </xf>
    <xf numFmtId="165" fontId="32" fillId="24" borderId="47" xfId="82" applyNumberFormat="1" applyFont="1" applyFill="1" applyBorder="1" applyAlignment="1">
      <alignment horizontal="center" vertical="center" wrapText="1"/>
    </xf>
    <xf numFmtId="0" fontId="32" fillId="24" borderId="47" xfId="0" applyFont="1" applyFill="1" applyBorder="1" applyAlignment="1">
      <alignment horizontal="center" vertical="center"/>
    </xf>
    <xf numFmtId="38" fontId="30" fillId="24" borderId="14" xfId="0" applyNumberFormat="1" applyFont="1" applyFill="1" applyBorder="1"/>
    <xf numFmtId="38" fontId="26" fillId="0" borderId="11" xfId="82" applyNumberFormat="1" applyFont="1" applyBorder="1" applyAlignment="1">
      <alignment horizontal="right" vertical="center" wrapText="1"/>
    </xf>
    <xf numFmtId="0" fontId="28" fillId="0" borderId="0" xfId="0" applyFont="1" applyBorder="1" applyAlignment="1">
      <alignment horizontal="center"/>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51"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26" fillId="0" borderId="52" xfId="0" applyFont="1" applyBorder="1" applyAlignment="1">
      <alignment horizontal="center"/>
    </xf>
    <xf numFmtId="0" fontId="26" fillId="0" borderId="31" xfId="0" applyFont="1" applyBorder="1" applyAlignment="1">
      <alignment horizontal="center"/>
    </xf>
    <xf numFmtId="0" fontId="27" fillId="0" borderId="0" xfId="0" applyFont="1" applyBorder="1" applyAlignment="1">
      <alignment horizontal="center"/>
    </xf>
    <xf numFmtId="0" fontId="29" fillId="0" borderId="0" xfId="0" applyFont="1" applyBorder="1" applyAlignment="1">
      <alignment horizontal="center"/>
    </xf>
    <xf numFmtId="164" fontId="0" fillId="0" borderId="11" xfId="82" applyFont="1" applyBorder="1"/>
    <xf numFmtId="164" fontId="0" fillId="0" borderId="18" xfId="82" applyFont="1" applyBorder="1"/>
    <xf numFmtId="165" fontId="45" fillId="0" borderId="0" xfId="82" applyNumberFormat="1" applyFont="1" applyAlignment="1">
      <alignment horizontal="center"/>
    </xf>
    <xf numFmtId="165" fontId="45" fillId="0" borderId="11" xfId="82" applyNumberFormat="1" applyFont="1" applyBorder="1" applyAlignment="1">
      <alignment horizontal="center"/>
    </xf>
    <xf numFmtId="165" fontId="46" fillId="0" borderId="11" xfId="82" applyNumberFormat="1" applyFont="1" applyBorder="1"/>
    <xf numFmtId="0" fontId="48" fillId="0" borderId="0" xfId="0" applyFont="1"/>
    <xf numFmtId="0" fontId="28" fillId="0" borderId="0" xfId="0" applyFont="1" applyBorder="1" applyAlignment="1">
      <alignment horizontal="center"/>
    </xf>
    <xf numFmtId="0" fontId="44" fillId="0" borderId="0" xfId="0" applyFont="1" applyBorder="1" applyAlignment="1">
      <alignment horizontal="center"/>
    </xf>
    <xf numFmtId="0" fontId="44" fillId="0" borderId="48" xfId="0" applyFont="1" applyBorder="1" applyAlignment="1">
      <alignment horizontal="center"/>
    </xf>
    <xf numFmtId="0" fontId="30" fillId="0" borderId="51" xfId="0" applyFont="1" applyBorder="1" applyAlignment="1">
      <alignment horizontal="left"/>
    </xf>
    <xf numFmtId="0" fontId="30" fillId="0" borderId="57" xfId="0" applyFont="1" applyBorder="1" applyAlignment="1">
      <alignment horizontal="left"/>
    </xf>
    <xf numFmtId="0" fontId="44" fillId="24" borderId="42" xfId="0" applyFont="1" applyFill="1" applyBorder="1" applyAlignment="1">
      <alignment horizontal="center" vertical="center" wrapText="1"/>
    </xf>
    <xf numFmtId="0" fontId="44" fillId="24" borderId="46" xfId="0" applyFont="1" applyFill="1" applyBorder="1" applyAlignment="1">
      <alignment horizontal="center" vertical="center" wrapText="1"/>
    </xf>
    <xf numFmtId="0" fontId="44" fillId="24" borderId="42" xfId="0" applyFont="1" applyFill="1" applyBorder="1" applyAlignment="1">
      <alignment horizontal="center" vertical="center"/>
    </xf>
    <xf numFmtId="0" fontId="44" fillId="24" borderId="46" xfId="0" applyFont="1" applyFill="1" applyBorder="1" applyAlignment="1">
      <alignment horizontal="center" vertical="center"/>
    </xf>
    <xf numFmtId="9" fontId="30" fillId="24" borderId="42" xfId="119" applyFont="1" applyFill="1" applyBorder="1" applyAlignment="1">
      <alignment horizontal="center" vertical="center"/>
    </xf>
    <xf numFmtId="9" fontId="30" fillId="24" borderId="46" xfId="119" applyFont="1" applyFill="1" applyBorder="1" applyAlignment="1">
      <alignment horizontal="center" vertical="center"/>
    </xf>
    <xf numFmtId="165" fontId="44" fillId="24" borderId="52" xfId="82" applyNumberFormat="1" applyFont="1" applyFill="1" applyBorder="1" applyAlignment="1">
      <alignment horizontal="center"/>
    </xf>
    <xf numFmtId="165" fontId="44" fillId="24" borderId="54" xfId="82" applyNumberFormat="1" applyFont="1" applyFill="1" applyBorder="1" applyAlignment="1">
      <alignment horizontal="center"/>
    </xf>
    <xf numFmtId="165" fontId="44" fillId="24" borderId="53" xfId="82" applyNumberFormat="1" applyFont="1" applyFill="1" applyBorder="1" applyAlignment="1">
      <alignment horizontal="center"/>
    </xf>
    <xf numFmtId="0" fontId="44" fillId="24" borderId="52" xfId="0" applyFont="1" applyFill="1" applyBorder="1" applyAlignment="1">
      <alignment horizontal="center"/>
    </xf>
    <xf numFmtId="0" fontId="44" fillId="24" borderId="54" xfId="0" applyFont="1" applyFill="1" applyBorder="1" applyAlignment="1">
      <alignment horizontal="center"/>
    </xf>
    <xf numFmtId="0" fontId="44" fillId="24" borderId="53" xfId="0" applyFont="1" applyFill="1" applyBorder="1" applyAlignment="1">
      <alignment horizontal="center"/>
    </xf>
    <xf numFmtId="0" fontId="39" fillId="0" borderId="0" xfId="0" applyFont="1" applyAlignment="1">
      <alignment horizontal="center"/>
    </xf>
    <xf numFmtId="9" fontId="26" fillId="24" borderId="42" xfId="119" applyFont="1" applyFill="1" applyBorder="1" applyAlignment="1">
      <alignment horizontal="center" vertical="center"/>
    </xf>
    <xf numFmtId="9" fontId="26" fillId="24" borderId="46" xfId="119" applyFont="1" applyFill="1" applyBorder="1" applyAlignment="1">
      <alignment horizontal="center" vertical="center"/>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26" fillId="0" borderId="62" xfId="0" applyFont="1" applyBorder="1" applyAlignment="1">
      <alignment horizontal="center"/>
    </xf>
    <xf numFmtId="0" fontId="26" fillId="0" borderId="63" xfId="0" applyFont="1" applyBorder="1" applyAlignment="1">
      <alignment horizontal="center"/>
    </xf>
    <xf numFmtId="0" fontId="32" fillId="24" borderId="55" xfId="0" applyFont="1" applyFill="1" applyBorder="1" applyAlignment="1">
      <alignment horizontal="center" vertical="center" wrapText="1"/>
    </xf>
    <xf numFmtId="0" fontId="32" fillId="24" borderId="56" xfId="0" applyFont="1" applyFill="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19" xfId="0" applyFont="1" applyBorder="1" applyAlignment="1">
      <alignment horizontal="center"/>
    </xf>
    <xf numFmtId="0" fontId="30" fillId="0" borderId="20" xfId="0" applyFont="1" applyBorder="1" applyAlignment="1">
      <alignment horizontal="center"/>
    </xf>
    <xf numFmtId="0" fontId="26" fillId="0" borderId="19" xfId="0" applyFont="1" applyBorder="1" applyAlignment="1">
      <alignment horizontal="center"/>
    </xf>
    <xf numFmtId="0" fontId="26" fillId="0" borderId="20" xfId="0" applyFont="1" applyBorder="1" applyAlignment="1">
      <alignment horizontal="center"/>
    </xf>
    <xf numFmtId="0" fontId="26" fillId="0" borderId="60" xfId="0" applyFont="1" applyBorder="1" applyAlignment="1">
      <alignment horizontal="center"/>
    </xf>
    <xf numFmtId="0" fontId="26" fillId="0" borderId="61" xfId="0" applyFont="1" applyBorder="1" applyAlignment="1">
      <alignment horizontal="center"/>
    </xf>
    <xf numFmtId="0" fontId="26" fillId="0" borderId="64" xfId="0" applyFont="1" applyBorder="1" applyAlignment="1">
      <alignment horizontal="center"/>
    </xf>
    <xf numFmtId="0" fontId="26" fillId="0" borderId="22" xfId="0" applyFont="1" applyBorder="1" applyAlignment="1">
      <alignment horizontal="center"/>
    </xf>
    <xf numFmtId="0" fontId="26" fillId="0" borderId="18" xfId="0" applyFont="1" applyBorder="1" applyAlignment="1">
      <alignment horizontal="center"/>
    </xf>
    <xf numFmtId="0" fontId="26" fillId="0" borderId="10" xfId="0" applyFont="1" applyBorder="1" applyAlignment="1">
      <alignment horizontal="center"/>
    </xf>
    <xf numFmtId="0" fontId="26" fillId="0" borderId="51" xfId="0" applyFont="1" applyBorder="1" applyAlignment="1">
      <alignment horizontal="center"/>
    </xf>
    <xf numFmtId="0" fontId="26" fillId="0" borderId="12" xfId="0" applyFont="1" applyBorder="1" applyAlignment="1">
      <alignment horizontal="center"/>
    </xf>
    <xf numFmtId="0" fontId="26" fillId="0" borderId="58" xfId="0" applyFont="1" applyBorder="1" applyAlignment="1">
      <alignment horizontal="center"/>
    </xf>
    <xf numFmtId="0" fontId="26" fillId="0" borderId="59" xfId="0" applyFont="1" applyBorder="1" applyAlignment="1">
      <alignment horizontal="center"/>
    </xf>
    <xf numFmtId="0" fontId="32" fillId="24" borderId="31" xfId="0" applyFont="1" applyFill="1" applyBorder="1" applyAlignment="1">
      <alignment horizontal="center" vertical="center" wrapText="1"/>
    </xf>
    <xf numFmtId="0" fontId="32" fillId="24" borderId="47" xfId="0" applyFont="1" applyFill="1" applyBorder="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26" fillId="0" borderId="52" xfId="0" applyFont="1" applyBorder="1" applyAlignment="1">
      <alignment horizontal="center"/>
    </xf>
    <xf numFmtId="0" fontId="26" fillId="0" borderId="43" xfId="0" applyFont="1" applyBorder="1" applyAlignment="1">
      <alignment horizontal="center"/>
    </xf>
    <xf numFmtId="0" fontId="26" fillId="0" borderId="19" xfId="0" applyFont="1" applyBorder="1" applyAlignment="1">
      <alignment horizontal="right" indent="1"/>
    </xf>
    <xf numFmtId="0" fontId="26" fillId="0" borderId="20" xfId="0" applyFont="1" applyBorder="1" applyAlignment="1">
      <alignment horizontal="right" indent="1"/>
    </xf>
    <xf numFmtId="0" fontId="30" fillId="0" borderId="58" xfId="0" applyFont="1" applyBorder="1" applyAlignment="1">
      <alignment horizontal="center"/>
    </xf>
    <xf numFmtId="0" fontId="30" fillId="0" borderId="59" xfId="0" applyFont="1" applyBorder="1" applyAlignment="1">
      <alignment horizontal="center"/>
    </xf>
    <xf numFmtId="0" fontId="26" fillId="0" borderId="31" xfId="0" applyFont="1" applyBorder="1" applyAlignment="1">
      <alignment horizontal="center"/>
    </xf>
    <xf numFmtId="0" fontId="26" fillId="0" borderId="47" xfId="0" applyFont="1" applyBorder="1" applyAlignment="1">
      <alignment horizontal="center"/>
    </xf>
  </cellXfs>
  <cellStyles count="129">
    <cellStyle name="20% - Accent1" xfId="1" builtinId="30" customBuiltin="1"/>
    <cellStyle name="20% - Accent1 2" xfId="2"/>
    <cellStyle name="20% - Accent1 3" xfId="3"/>
    <cellStyle name="20% - Accent2" xfId="4" builtinId="34" customBuiltin="1"/>
    <cellStyle name="20% - Accent2 2" xfId="5"/>
    <cellStyle name="20% - Accent2 3" xfId="6"/>
    <cellStyle name="20% - Accent3" xfId="7" builtinId="38" customBuiltin="1"/>
    <cellStyle name="20% - Accent3 2" xfId="8"/>
    <cellStyle name="20% - Accent3 3" xfId="9"/>
    <cellStyle name="20% - Accent4" xfId="10" builtinId="42" customBuiltin="1"/>
    <cellStyle name="20% - Accent4 2" xfId="11"/>
    <cellStyle name="20% - Accent4 3" xfId="12"/>
    <cellStyle name="20% - Accent5" xfId="13" builtinId="46" customBuiltin="1"/>
    <cellStyle name="20% - Accent5 2" xfId="14"/>
    <cellStyle name="20% - Accent5 3" xfId="15"/>
    <cellStyle name="20% - Accent6" xfId="16" builtinId="50" customBuiltin="1"/>
    <cellStyle name="20% - Accent6 2" xfId="17"/>
    <cellStyle name="20% - Accent6 3" xfId="18"/>
    <cellStyle name="40% - Accent1" xfId="19" builtinId="31" customBuiltin="1"/>
    <cellStyle name="40% - Accent1 2" xfId="20"/>
    <cellStyle name="40% - Accent1 3" xfId="21"/>
    <cellStyle name="40% - Accent2" xfId="22" builtinId="35" customBuiltin="1"/>
    <cellStyle name="40% - Accent2 2" xfId="23"/>
    <cellStyle name="40% - Accent2 3" xfId="24"/>
    <cellStyle name="40% - Accent3" xfId="25" builtinId="39" customBuiltin="1"/>
    <cellStyle name="40% - Accent3 2" xfId="26"/>
    <cellStyle name="40% - Accent3 3" xfId="27"/>
    <cellStyle name="40% - Accent4" xfId="28" builtinId="43" customBuiltin="1"/>
    <cellStyle name="40% - Accent4 2" xfId="29"/>
    <cellStyle name="40% - Accent4 3" xfId="30"/>
    <cellStyle name="40% - Accent5" xfId="31" builtinId="47" customBuiltin="1"/>
    <cellStyle name="40% - Accent5 2" xfId="32"/>
    <cellStyle name="40% - Accent5 3" xfId="33"/>
    <cellStyle name="40% - Accent6" xfId="34" builtinId="51" customBuiltin="1"/>
    <cellStyle name="40% - Accent6 2" xfId="35"/>
    <cellStyle name="40% - Accent6 3" xfId="36"/>
    <cellStyle name="60% - Accent1" xfId="37" builtinId="32" customBuiltin="1"/>
    <cellStyle name="60% - Accent1 2" xfId="38"/>
    <cellStyle name="60% - Accent1 3" xfId="39"/>
    <cellStyle name="60% - Accent2" xfId="40" builtinId="36" customBuiltin="1"/>
    <cellStyle name="60% - Accent2 2" xfId="41"/>
    <cellStyle name="60% - Accent2 3" xfId="42"/>
    <cellStyle name="60% - Accent3" xfId="43" builtinId="40" customBuiltin="1"/>
    <cellStyle name="60% - Accent3 2" xfId="44"/>
    <cellStyle name="60% - Accent3 3" xfId="45"/>
    <cellStyle name="60% - Accent4" xfId="46" builtinId="44" customBuiltin="1"/>
    <cellStyle name="60% - Accent4 2" xfId="47"/>
    <cellStyle name="60% - Accent4 3" xfId="48"/>
    <cellStyle name="60% - Accent5" xfId="49" builtinId="48" customBuiltin="1"/>
    <cellStyle name="60% - Accent5 2" xfId="50"/>
    <cellStyle name="60% - Accent5 3" xfId="51"/>
    <cellStyle name="60% - Accent6" xfId="52" builtinId="52" customBuiltin="1"/>
    <cellStyle name="60% - Accent6 2" xfId="53"/>
    <cellStyle name="60% - Accent6 3" xfId="54"/>
    <cellStyle name="Accent1" xfId="55" builtinId="29" customBuiltin="1"/>
    <cellStyle name="Accent1 2" xfId="56"/>
    <cellStyle name="Accent1 3" xfId="57"/>
    <cellStyle name="Accent2" xfId="58" builtinId="33" customBuiltin="1"/>
    <cellStyle name="Accent2 2" xfId="59"/>
    <cellStyle name="Accent2 3" xfId="60"/>
    <cellStyle name="Accent3" xfId="61" builtinId="37" customBuiltin="1"/>
    <cellStyle name="Accent3 2" xfId="62"/>
    <cellStyle name="Accent3 3" xfId="63"/>
    <cellStyle name="Accent4" xfId="64" builtinId="41" customBuiltin="1"/>
    <cellStyle name="Accent4 2" xfId="65"/>
    <cellStyle name="Accent4 3" xfId="66"/>
    <cellStyle name="Accent5" xfId="67" builtinId="45" customBuiltin="1"/>
    <cellStyle name="Accent5 2" xfId="68"/>
    <cellStyle name="Accent5 3" xfId="69"/>
    <cellStyle name="Accent6" xfId="70" builtinId="49" customBuiltin="1"/>
    <cellStyle name="Accent6 2" xfId="71"/>
    <cellStyle name="Accent6 3" xfId="72"/>
    <cellStyle name="Bad" xfId="73" builtinId="27" customBuiltin="1"/>
    <cellStyle name="Bad 2" xfId="74"/>
    <cellStyle name="Bad 3" xfId="75"/>
    <cellStyle name="Calculation" xfId="76" builtinId="22" customBuiltin="1"/>
    <cellStyle name="Calculation 2" xfId="77"/>
    <cellStyle name="Calculation 3" xfId="78"/>
    <cellStyle name="Check Cell" xfId="79" builtinId="23" customBuiltin="1"/>
    <cellStyle name="Check Cell 2" xfId="80"/>
    <cellStyle name="Check Cell 3" xfId="81"/>
    <cellStyle name="Comma" xfId="82" builtinId="3"/>
    <cellStyle name="Comma 3" xfId="83"/>
    <cellStyle name="Explanatory Text" xfId="84" builtinId="53" customBuiltin="1"/>
    <cellStyle name="Explanatory Text 2" xfId="85"/>
    <cellStyle name="Explanatory Text 3" xfId="86"/>
    <cellStyle name="Good" xfId="87" builtinId="26" customBuiltin="1"/>
    <cellStyle name="Good 2" xfId="88"/>
    <cellStyle name="Good 3" xfId="89"/>
    <cellStyle name="Heading 1" xfId="90" builtinId="16" customBuiltin="1"/>
    <cellStyle name="Heading 1 2" xfId="91"/>
    <cellStyle name="Heading 1 3" xfId="92"/>
    <cellStyle name="Heading 2" xfId="93" builtinId="17" customBuiltin="1"/>
    <cellStyle name="Heading 2 2" xfId="94"/>
    <cellStyle name="Heading 2 3" xfId="95"/>
    <cellStyle name="Heading 3" xfId="96" builtinId="18" customBuiltin="1"/>
    <cellStyle name="Heading 3 2" xfId="97"/>
    <cellStyle name="Heading 3 3" xfId="98"/>
    <cellStyle name="Heading 4" xfId="99" builtinId="19" customBuiltin="1"/>
    <cellStyle name="Heading 4 2" xfId="100"/>
    <cellStyle name="Heading 4 3" xfId="101"/>
    <cellStyle name="Input" xfId="102" builtinId="20" customBuiltin="1"/>
    <cellStyle name="Input 2" xfId="103"/>
    <cellStyle name="Input 3" xfId="104"/>
    <cellStyle name="Linked Cell" xfId="105" builtinId="24" customBuiltin="1"/>
    <cellStyle name="Linked Cell 2" xfId="106"/>
    <cellStyle name="Linked Cell 3" xfId="107"/>
    <cellStyle name="Neutral" xfId="108" builtinId="28" customBuiltin="1"/>
    <cellStyle name="Neutral 2" xfId="109"/>
    <cellStyle name="Neutral 3" xfId="110"/>
    <cellStyle name="Normal" xfId="0" builtinId="0"/>
    <cellStyle name="Normal 2 2" xfId="111"/>
    <cellStyle name="Normal 3" xfId="112"/>
    <cellStyle name="Note" xfId="113" builtinId="10" customBuiltin="1"/>
    <cellStyle name="Note 2" xfId="114"/>
    <cellStyle name="Note 3" xfId="115"/>
    <cellStyle name="Output" xfId="116" builtinId="21" customBuiltin="1"/>
    <cellStyle name="Output 2" xfId="117"/>
    <cellStyle name="Output 3" xfId="118"/>
    <cellStyle name="Percent" xfId="119" builtinId="5"/>
    <cellStyle name="Title" xfId="120" builtinId="15" customBuiltin="1"/>
    <cellStyle name="Title 2" xfId="121"/>
    <cellStyle name="Title 3" xfId="122"/>
    <cellStyle name="Total" xfId="123" builtinId="25" customBuiltin="1"/>
    <cellStyle name="Total 2" xfId="124"/>
    <cellStyle name="Total 3" xfId="125"/>
    <cellStyle name="Warning Text" xfId="126" builtinId="11" customBuiltin="1"/>
    <cellStyle name="Warning Text 2" xfId="127"/>
    <cellStyle name="Warning Text 3" xfId="1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B1:I58"/>
  <sheetViews>
    <sheetView topLeftCell="A34" workbookViewId="0">
      <selection activeCell="F38" sqref="F38:F39"/>
    </sheetView>
  </sheetViews>
  <sheetFormatPr defaultRowHeight="12.75"/>
  <cols>
    <col min="1" max="1" width="1.85546875" style="1" customWidth="1"/>
    <col min="2" max="2" width="50" style="1" customWidth="1"/>
    <col min="3" max="3" width="8.85546875" style="10" customWidth="1"/>
    <col min="4" max="4" width="16.7109375" style="11" customWidth="1"/>
    <col min="5" max="5" width="16.5703125" style="11" customWidth="1"/>
    <col min="6" max="6" width="12.7109375" style="1" bestFit="1" customWidth="1"/>
    <col min="7" max="7" width="12.85546875" style="1" bestFit="1" customWidth="1"/>
    <col min="8" max="16384" width="9.140625" style="1"/>
  </cols>
  <sheetData>
    <row r="1" spans="2:6" ht="23.25">
      <c r="B1" s="204" t="s">
        <v>567</v>
      </c>
      <c r="C1" s="204"/>
      <c r="D1" s="204"/>
      <c r="E1" s="204"/>
    </row>
    <row r="2" spans="2:6" ht="15.75">
      <c r="B2" s="205" t="s">
        <v>568</v>
      </c>
      <c r="C2" s="205"/>
      <c r="D2" s="205"/>
      <c r="E2" s="205"/>
    </row>
    <row r="3" spans="2:6" ht="15.75">
      <c r="B3" s="206" t="s">
        <v>524</v>
      </c>
      <c r="C3" s="206"/>
      <c r="D3" s="206"/>
      <c r="E3" s="206"/>
    </row>
    <row r="4" spans="2:6">
      <c r="B4" s="170"/>
      <c r="C4" s="170"/>
      <c r="D4" s="170"/>
      <c r="E4" s="170"/>
    </row>
    <row r="5" spans="2:6" ht="38.25">
      <c r="B5" s="165" t="s">
        <v>0</v>
      </c>
      <c r="C5" s="166" t="s">
        <v>521</v>
      </c>
      <c r="D5" s="39" t="s">
        <v>1</v>
      </c>
      <c r="E5" s="39" t="s">
        <v>2</v>
      </c>
    </row>
    <row r="6" spans="2:6" ht="15">
      <c r="B6" s="14"/>
      <c r="C6" s="40"/>
      <c r="D6" s="201" t="s">
        <v>564</v>
      </c>
      <c r="E6" s="201" t="s">
        <v>564</v>
      </c>
    </row>
    <row r="7" spans="2:6" ht="15">
      <c r="B7" s="41" t="s">
        <v>3</v>
      </c>
      <c r="C7" s="40"/>
      <c r="D7" s="6"/>
      <c r="E7" s="6"/>
    </row>
    <row r="8" spans="2:6" ht="15">
      <c r="B8" s="42" t="s">
        <v>4</v>
      </c>
      <c r="C8" s="40"/>
      <c r="D8" s="6"/>
      <c r="E8" s="6"/>
    </row>
    <row r="9" spans="2:6">
      <c r="B9" s="14" t="s">
        <v>5</v>
      </c>
      <c r="C9" s="40">
        <v>1</v>
      </c>
      <c r="D9" s="6">
        <f ca="1">'Schedule of BS (liability)'!C17</f>
        <v>6821000</v>
      </c>
      <c r="E9" s="6">
        <f ca="1">'Schedule of BS (liability)'!D17</f>
        <v>6821000</v>
      </c>
    </row>
    <row r="10" spans="2:6">
      <c r="B10" s="14" t="s">
        <v>6</v>
      </c>
      <c r="C10" s="40">
        <v>2</v>
      </c>
      <c r="D10" s="6">
        <f ca="1">'Schedule of BS (liability)'!C34</f>
        <v>47359764.370000027</v>
      </c>
      <c r="E10" s="6">
        <f ca="1">'Schedule of BS (liability)'!D34</f>
        <v>31890824.160000026</v>
      </c>
    </row>
    <row r="11" spans="2:6">
      <c r="B11" s="14" t="s">
        <v>7</v>
      </c>
      <c r="C11" s="40"/>
      <c r="D11" s="6">
        <v>0</v>
      </c>
      <c r="E11" s="6">
        <v>0</v>
      </c>
    </row>
    <row r="12" spans="2:6">
      <c r="B12" s="14"/>
      <c r="C12" s="40"/>
      <c r="D12" s="6"/>
      <c r="E12" s="6"/>
    </row>
    <row r="13" spans="2:6" ht="15">
      <c r="B13" s="42" t="s">
        <v>453</v>
      </c>
      <c r="C13" s="40"/>
      <c r="D13" s="6">
        <v>0</v>
      </c>
      <c r="E13" s="6">
        <v>0</v>
      </c>
    </row>
    <row r="14" spans="2:6">
      <c r="B14" s="43"/>
      <c r="C14" s="40"/>
      <c r="D14" s="6"/>
      <c r="E14" s="6"/>
    </row>
    <row r="15" spans="2:6" ht="15">
      <c r="B15" s="42" t="s">
        <v>8</v>
      </c>
      <c r="C15" s="40"/>
      <c r="D15" s="6"/>
      <c r="E15" s="6"/>
    </row>
    <row r="16" spans="2:6">
      <c r="B16" s="14" t="s">
        <v>475</v>
      </c>
      <c r="C16" s="40">
        <v>3</v>
      </c>
      <c r="D16" s="6">
        <f ca="1">'Schedule of BS (liability)'!C49</f>
        <v>11819658.75</v>
      </c>
      <c r="E16" s="6">
        <f ca="1">'Schedule of BS (liability)'!D49</f>
        <v>5324825</v>
      </c>
      <c r="F16" s="33"/>
    </row>
    <row r="17" spans="2:6">
      <c r="B17" s="14" t="s">
        <v>476</v>
      </c>
      <c r="C17" s="40"/>
      <c r="D17" s="6">
        <v>0</v>
      </c>
      <c r="E17" s="6">
        <v>0</v>
      </c>
    </row>
    <row r="18" spans="2:6">
      <c r="B18" s="14" t="s">
        <v>477</v>
      </c>
      <c r="C18" s="40"/>
      <c r="D18" s="6">
        <v>0</v>
      </c>
      <c r="E18" s="6">
        <v>0</v>
      </c>
    </row>
    <row r="19" spans="2:6">
      <c r="B19" s="14" t="s">
        <v>478</v>
      </c>
      <c r="C19" s="40"/>
      <c r="D19" s="6">
        <v>0</v>
      </c>
      <c r="E19" s="6">
        <v>0</v>
      </c>
    </row>
    <row r="20" spans="2:6">
      <c r="B20" s="14"/>
      <c r="C20" s="40"/>
      <c r="D20" s="6"/>
      <c r="E20" s="6"/>
    </row>
    <row r="21" spans="2:6" ht="15">
      <c r="B21" s="42" t="s">
        <v>9</v>
      </c>
      <c r="C21" s="40"/>
      <c r="D21" s="6"/>
      <c r="E21" s="6"/>
    </row>
    <row r="22" spans="2:6">
      <c r="B22" s="14" t="s">
        <v>479</v>
      </c>
      <c r="C22" s="40">
        <v>4</v>
      </c>
      <c r="D22" s="6">
        <f ca="1">'Schedule of BS (liability)'!C61</f>
        <v>37813103.049999997</v>
      </c>
      <c r="E22" s="6">
        <f ca="1">'Schedule of BS (liability)'!D61</f>
        <v>11475745</v>
      </c>
    </row>
    <row r="23" spans="2:6">
      <c r="B23" s="14" t="s">
        <v>480</v>
      </c>
      <c r="C23" s="40">
        <f>+C22+1</f>
        <v>5</v>
      </c>
      <c r="D23" s="6">
        <f ca="1">'Schedule of BS (liability)'!C125</f>
        <v>23211702</v>
      </c>
      <c r="E23" s="6">
        <v>2874949</v>
      </c>
      <c r="F23" s="33"/>
    </row>
    <row r="24" spans="2:6">
      <c r="B24" s="14" t="s">
        <v>481</v>
      </c>
      <c r="C24" s="40">
        <f>+C23+1</f>
        <v>6</v>
      </c>
      <c r="D24" s="6">
        <f ca="1">'Schedule of BS (liability)'!C143</f>
        <v>24259717.940000001</v>
      </c>
      <c r="E24" s="6">
        <f ca="1">'Schedule of BS (liability)'!D143</f>
        <v>23130765.16</v>
      </c>
    </row>
    <row r="25" spans="2:6">
      <c r="B25" s="14" t="s">
        <v>482</v>
      </c>
      <c r="C25" s="40">
        <f>+C24+1</f>
        <v>7</v>
      </c>
      <c r="D25" s="6">
        <f ca="1">'Schedule of BS (liability)'!C161</f>
        <v>0</v>
      </c>
      <c r="E25" s="6">
        <f ca="1">'Schedule of BS (liability)'!D161</f>
        <v>445387</v>
      </c>
    </row>
    <row r="26" spans="2:6" ht="15">
      <c r="B26" s="44" t="s">
        <v>316</v>
      </c>
      <c r="C26" s="40"/>
      <c r="D26" s="31">
        <f>SUM(D9:D25)</f>
        <v>151284946.11000001</v>
      </c>
      <c r="E26" s="31">
        <f>SUM(E9:E25)</f>
        <v>81963495.320000023</v>
      </c>
      <c r="F26" s="33"/>
    </row>
    <row r="27" spans="2:6" ht="15.75">
      <c r="B27" s="41" t="s">
        <v>315</v>
      </c>
      <c r="C27" s="40"/>
      <c r="D27" s="201" t="s">
        <v>564</v>
      </c>
      <c r="E27" s="201" t="s">
        <v>564</v>
      </c>
      <c r="F27" s="33"/>
    </row>
    <row r="28" spans="2:6" ht="15">
      <c r="B28" s="42" t="s">
        <v>451</v>
      </c>
      <c r="C28" s="40"/>
      <c r="D28" s="6"/>
      <c r="E28" s="6"/>
    </row>
    <row r="29" spans="2:6" ht="15">
      <c r="B29" s="45" t="s">
        <v>483</v>
      </c>
      <c r="C29" s="40">
        <f>+C25+1</f>
        <v>8</v>
      </c>
      <c r="D29" s="6"/>
      <c r="E29" s="6"/>
    </row>
    <row r="30" spans="2:6">
      <c r="B30" s="14" t="s">
        <v>224</v>
      </c>
      <c r="C30" s="40"/>
      <c r="D30" s="6">
        <f ca="1">'Schedule 7 Fixed assets'!G68</f>
        <v>31801988</v>
      </c>
      <c r="E30" s="6">
        <f ca="1">'Schedule 7 Fixed assets'!G69</f>
        <v>20370376</v>
      </c>
    </row>
    <row r="31" spans="2:6">
      <c r="B31" s="14" t="s">
        <v>226</v>
      </c>
      <c r="C31" s="40"/>
      <c r="D31" s="37">
        <f ca="1">'Schedule 7 Fixed assets'!K68</f>
        <v>8875057</v>
      </c>
      <c r="E31" s="37">
        <f ca="1">'Schedule 7 Fixed assets'!K69</f>
        <v>7232818</v>
      </c>
    </row>
    <row r="32" spans="2:6">
      <c r="B32" s="14" t="s">
        <v>225</v>
      </c>
      <c r="C32" s="40"/>
      <c r="D32" s="6">
        <f ca="1">+D30-D31</f>
        <v>22926931</v>
      </c>
      <c r="E32" s="6">
        <f ca="1">+E30-E31</f>
        <v>13137558</v>
      </c>
      <c r="F32" s="33">
        <f ca="1">+E32+'Schedule 7 Fixed assets'!E68-'P &amp; L'!E16</f>
        <v>22926932</v>
      </c>
    </row>
    <row r="33" spans="2:9">
      <c r="B33" s="14" t="s">
        <v>10</v>
      </c>
      <c r="C33" s="40">
        <f>+C29+1</f>
        <v>9</v>
      </c>
      <c r="D33" s="6">
        <f ca="1">'Schedule of BS (Assets)'!C19</f>
        <v>5692831</v>
      </c>
      <c r="E33" s="6">
        <f ca="1">'Schedule of BS (Assets)'!D19</f>
        <v>8457416</v>
      </c>
    </row>
    <row r="34" spans="2:9">
      <c r="B34" s="14" t="s">
        <v>11</v>
      </c>
      <c r="C34" s="40"/>
      <c r="D34" s="6">
        <v>0</v>
      </c>
      <c r="E34" s="6">
        <v>0</v>
      </c>
    </row>
    <row r="35" spans="2:9">
      <c r="B35" s="14" t="s">
        <v>12</v>
      </c>
      <c r="C35" s="40">
        <f>+C33+1</f>
        <v>10</v>
      </c>
      <c r="D35" s="6">
        <f ca="1">'Schedule of BS (Assets)'!C41</f>
        <v>1634444.01</v>
      </c>
      <c r="E35" s="6">
        <f ca="1">'Schedule of BS (Assets)'!D41</f>
        <v>1229875.01</v>
      </c>
      <c r="F35" s="33">
        <f>+D33+D39</f>
        <v>17007431</v>
      </c>
    </row>
    <row r="36" spans="2:9">
      <c r="B36" s="14" t="s">
        <v>13</v>
      </c>
      <c r="C36" s="40">
        <f>+C35+1</f>
        <v>11</v>
      </c>
      <c r="D36" s="6">
        <f ca="1">'Schedule of BS (Assets)'!C53</f>
        <v>0</v>
      </c>
      <c r="E36" s="6">
        <f ca="1">'Schedule of BS (Assets)'!D53</f>
        <v>0</v>
      </c>
    </row>
    <row r="37" spans="2:9">
      <c r="B37" s="14"/>
      <c r="C37" s="40"/>
      <c r="D37" s="6"/>
      <c r="E37" s="6"/>
    </row>
    <row r="38" spans="2:9" ht="15">
      <c r="B38" s="42" t="s">
        <v>452</v>
      </c>
      <c r="C38" s="40"/>
      <c r="D38" s="6"/>
      <c r="E38" s="6"/>
    </row>
    <row r="39" spans="2:9">
      <c r="B39" s="14" t="s">
        <v>14</v>
      </c>
      <c r="C39" s="40">
        <f>+C36+1</f>
        <v>12</v>
      </c>
      <c r="D39" s="6">
        <f ca="1">'Schedule of BS (Assets)'!C65</f>
        <v>11314600</v>
      </c>
      <c r="E39" s="6">
        <f ca="1">'Schedule of BS (Assets)'!D65</f>
        <v>16750000</v>
      </c>
      <c r="G39" s="33"/>
    </row>
    <row r="40" spans="2:9">
      <c r="B40" s="14" t="s">
        <v>15</v>
      </c>
      <c r="C40" s="40">
        <v>13</v>
      </c>
      <c r="D40" s="6">
        <f ca="1">'Schedule of BS (Assets)'!C77</f>
        <v>35867040.189999998</v>
      </c>
      <c r="E40" s="6">
        <f ca="1">'Schedule of BS (Assets)'!D77</f>
        <v>16322356.699999999</v>
      </c>
      <c r="F40" s="1">
        <f>35083400.73+23525</f>
        <v>35106925.729999997</v>
      </c>
    </row>
    <row r="41" spans="2:9">
      <c r="B41" s="14" t="s">
        <v>16</v>
      </c>
      <c r="C41" s="40">
        <v>14</v>
      </c>
      <c r="D41" s="6">
        <f ca="1">'Schedule of BS (Assets)'!C89</f>
        <v>55093897.699999996</v>
      </c>
      <c r="E41" s="6">
        <f ca="1">'Schedule of BS (Assets)'!D89</f>
        <v>13647154.210000001</v>
      </c>
    </row>
    <row r="42" spans="2:9">
      <c r="B42" s="14" t="s">
        <v>17</v>
      </c>
      <c r="C42" s="40">
        <v>15</v>
      </c>
      <c r="D42" s="6">
        <f ca="1">'Schedule of BS (Assets)'!C109</f>
        <v>3181476.3600000003</v>
      </c>
      <c r="E42" s="6">
        <f ca="1">'Schedule of BS (Assets)'!D109</f>
        <v>1607966.4</v>
      </c>
      <c r="F42" s="33"/>
    </row>
    <row r="43" spans="2:9">
      <c r="B43" s="14" t="s">
        <v>18</v>
      </c>
      <c r="C43" s="40">
        <v>16</v>
      </c>
      <c r="D43" s="6">
        <f ca="1">'Schedule of BS (Assets)'!C128</f>
        <v>15573725.850000001</v>
      </c>
      <c r="E43" s="6">
        <f ca="1">'Schedule of BS (Assets)'!D128</f>
        <v>10811169</v>
      </c>
    </row>
    <row r="44" spans="2:9">
      <c r="B44" s="14" t="s">
        <v>19</v>
      </c>
      <c r="C44" s="40"/>
      <c r="D44" s="6">
        <v>0</v>
      </c>
      <c r="E44" s="6">
        <v>0</v>
      </c>
    </row>
    <row r="45" spans="2:9" ht="15.75" thickBot="1">
      <c r="B45" s="46" t="s">
        <v>317</v>
      </c>
      <c r="C45" s="47"/>
      <c r="D45" s="31">
        <f>SUM(D32:D44)</f>
        <v>151284946.11000001</v>
      </c>
      <c r="E45" s="31">
        <f>SUM(E32:E44)</f>
        <v>81963495.320000023</v>
      </c>
      <c r="F45" s="33"/>
    </row>
    <row r="46" spans="2:9" ht="13.5" thickTop="1">
      <c r="B46" s="48" t="s">
        <v>62</v>
      </c>
      <c r="C46" s="19">
        <v>25</v>
      </c>
      <c r="D46" s="11">
        <f>+D26-D45</f>
        <v>0</v>
      </c>
      <c r="E46" s="49">
        <f>+E26-E45</f>
        <v>0</v>
      </c>
      <c r="F46" s="50"/>
      <c r="G46" s="51"/>
      <c r="H46" s="52"/>
      <c r="I46" s="52"/>
    </row>
    <row r="47" spans="2:9">
      <c r="B47" s="53" t="s">
        <v>63</v>
      </c>
      <c r="C47" s="54"/>
      <c r="D47" s="55"/>
      <c r="E47" s="49"/>
      <c r="F47" s="20"/>
      <c r="G47" s="51"/>
      <c r="H47" s="52"/>
      <c r="I47" s="52"/>
    </row>
    <row r="48" spans="2:9">
      <c r="B48" s="56" t="s">
        <v>503</v>
      </c>
      <c r="C48" s="54"/>
      <c r="D48" s="55"/>
      <c r="E48" s="49"/>
      <c r="F48" s="20"/>
      <c r="G48" s="57"/>
      <c r="H48" s="52"/>
      <c r="I48" s="52"/>
    </row>
    <row r="49" spans="2:9" ht="15">
      <c r="B49" s="58" t="s">
        <v>133</v>
      </c>
      <c r="C49" s="83"/>
      <c r="D49" s="84"/>
      <c r="E49" s="59" t="s">
        <v>569</v>
      </c>
      <c r="F49" s="20"/>
      <c r="G49" s="57"/>
      <c r="H49" s="60"/>
      <c r="I49" s="52"/>
    </row>
    <row r="50" spans="2:9" ht="15">
      <c r="B50" s="58" t="s">
        <v>138</v>
      </c>
      <c r="C50" s="83"/>
      <c r="D50" s="84"/>
      <c r="E50" s="169"/>
      <c r="F50" s="20"/>
      <c r="G50" s="57"/>
      <c r="H50" s="52"/>
      <c r="I50" s="52"/>
    </row>
    <row r="51" spans="2:9" ht="15">
      <c r="B51" s="58"/>
      <c r="C51" s="83"/>
      <c r="D51" s="84"/>
      <c r="E51" s="169"/>
      <c r="F51" s="20"/>
      <c r="G51" s="57"/>
      <c r="H51" s="52"/>
      <c r="I51" s="52"/>
    </row>
    <row r="52" spans="2:9">
      <c r="B52" s="48"/>
      <c r="C52" s="54"/>
      <c r="D52" s="55"/>
      <c r="E52" s="49"/>
      <c r="F52" s="20"/>
      <c r="G52" s="57"/>
      <c r="H52" s="52"/>
      <c r="I52" s="52"/>
    </row>
    <row r="53" spans="2:9">
      <c r="B53" s="48"/>
      <c r="C53" s="61"/>
      <c r="D53" s="62"/>
      <c r="E53" s="167" t="s">
        <v>64</v>
      </c>
      <c r="F53" s="20"/>
      <c r="G53" s="57"/>
      <c r="H53" s="60"/>
      <c r="I53" s="52"/>
    </row>
    <row r="54" spans="2:9">
      <c r="B54" s="48" t="s">
        <v>134</v>
      </c>
      <c r="C54" s="54"/>
      <c r="D54" s="55"/>
      <c r="E54" s="49"/>
      <c r="F54" s="20"/>
      <c r="G54" s="57"/>
      <c r="H54" s="52"/>
      <c r="I54" s="52"/>
    </row>
    <row r="55" spans="2:9">
      <c r="B55" s="48" t="s">
        <v>135</v>
      </c>
      <c r="C55" s="54"/>
      <c r="D55" s="55"/>
      <c r="E55" s="49"/>
      <c r="F55" s="20"/>
      <c r="G55" s="57"/>
      <c r="H55" s="52"/>
      <c r="I55" s="52"/>
    </row>
    <row r="56" spans="2:9">
      <c r="B56" s="48" t="s">
        <v>136</v>
      </c>
      <c r="C56" s="54"/>
      <c r="D56" s="62"/>
      <c r="E56" s="63" t="s">
        <v>137</v>
      </c>
      <c r="F56" s="20"/>
      <c r="G56" s="57"/>
      <c r="H56" s="52"/>
      <c r="I56" s="52"/>
    </row>
    <row r="57" spans="2:9">
      <c r="B57" s="48" t="s">
        <v>484</v>
      </c>
      <c r="C57" s="54"/>
      <c r="D57" s="62"/>
      <c r="E57" s="63" t="s">
        <v>522</v>
      </c>
      <c r="F57" s="20"/>
      <c r="G57" s="57"/>
      <c r="H57" s="52"/>
      <c r="I57" s="52"/>
    </row>
    <row r="58" spans="2:9">
      <c r="B58" s="207"/>
      <c r="C58" s="208"/>
      <c r="D58" s="208"/>
      <c r="E58" s="64"/>
      <c r="F58" s="20"/>
      <c r="G58" s="57"/>
      <c r="H58" s="52"/>
      <c r="I58" s="52"/>
    </row>
  </sheetData>
  <mergeCells count="4">
    <mergeCell ref="B1:E1"/>
    <mergeCell ref="B2:E2"/>
    <mergeCell ref="B3:E3"/>
    <mergeCell ref="B58:D58"/>
  </mergeCells>
  <phoneticPr fontId="0" type="noConversion"/>
  <printOptions horizontalCentered="1"/>
  <pageMargins left="0.55000000000000004" right="0.35433070866141703" top="0.24" bottom="0.21" header="0.16" footer="0.15"/>
  <pageSetup paperSize="9"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I56"/>
  <sheetViews>
    <sheetView topLeftCell="B1" zoomScale="110" zoomScaleNormal="110" workbookViewId="0">
      <selection activeCell="E11" sqref="E11"/>
    </sheetView>
  </sheetViews>
  <sheetFormatPr defaultRowHeight="12.75"/>
  <cols>
    <col min="1" max="1" width="0.7109375" style="1" hidden="1" customWidth="1"/>
    <col min="2" max="2" width="4.42578125" style="1" customWidth="1"/>
    <col min="3" max="3" width="52.7109375" style="1" customWidth="1"/>
    <col min="4" max="4" width="9.5703125" style="10" customWidth="1"/>
    <col min="5" max="5" width="15.42578125" style="11" customWidth="1"/>
    <col min="6" max="6" width="14.7109375" style="11" customWidth="1"/>
    <col min="7" max="7" width="11.7109375" style="11" bestFit="1" customWidth="1"/>
    <col min="8" max="9" width="11" style="1" bestFit="1" customWidth="1"/>
    <col min="10" max="16384" width="9.140625" style="1"/>
  </cols>
  <sheetData>
    <row r="1" spans="2:6" ht="23.25">
      <c r="B1" s="204" t="str">
        <f ca="1">BS!B1</f>
        <v>NAME OF THE COMPANY</v>
      </c>
      <c r="C1" s="204"/>
      <c r="D1" s="204"/>
      <c r="E1" s="204"/>
      <c r="F1" s="204"/>
    </row>
    <row r="2" spans="2:6" ht="15.75">
      <c r="B2" s="205" t="str">
        <f ca="1">+BS!B2</f>
        <v>ADDRESS OF THE COMPANY</v>
      </c>
      <c r="C2" s="205"/>
      <c r="D2" s="205"/>
      <c r="E2" s="205"/>
      <c r="F2" s="205"/>
    </row>
    <row r="3" spans="2:6" ht="15.75">
      <c r="B3" s="206" t="s">
        <v>523</v>
      </c>
      <c r="C3" s="206"/>
      <c r="D3" s="206"/>
      <c r="E3" s="206"/>
      <c r="F3" s="206"/>
    </row>
    <row r="4" spans="2:6">
      <c r="B4" s="170"/>
      <c r="C4" s="170"/>
      <c r="D4" s="170"/>
      <c r="E4" s="170"/>
      <c r="F4" s="170"/>
    </row>
    <row r="5" spans="2:6" ht="67.5" customHeight="1">
      <c r="B5" s="166" t="s">
        <v>29</v>
      </c>
      <c r="C5" s="168" t="s">
        <v>0</v>
      </c>
      <c r="D5" s="166" t="s">
        <v>521</v>
      </c>
      <c r="E5" s="39" t="s">
        <v>1</v>
      </c>
      <c r="F5" s="39" t="s">
        <v>2</v>
      </c>
    </row>
    <row r="6" spans="2:6" ht="15">
      <c r="B6" s="65"/>
      <c r="C6" s="66"/>
      <c r="D6" s="67"/>
      <c r="E6" s="201" t="s">
        <v>564</v>
      </c>
      <c r="F6" s="201" t="s">
        <v>564</v>
      </c>
    </row>
    <row r="7" spans="2:6">
      <c r="B7" s="68" t="s">
        <v>44</v>
      </c>
      <c r="C7" s="5" t="s">
        <v>282</v>
      </c>
      <c r="D7" s="40">
        <v>17</v>
      </c>
      <c r="E7" s="6">
        <f ca="1">'Schedule of P&amp;L'!C13</f>
        <v>144233860</v>
      </c>
      <c r="F7" s="6">
        <f ca="1">'Schedule of P&amp;L'!D13</f>
        <v>62098023</v>
      </c>
    </row>
    <row r="8" spans="2:6">
      <c r="B8" s="68" t="s">
        <v>43</v>
      </c>
      <c r="C8" s="5" t="s">
        <v>283</v>
      </c>
      <c r="D8" s="40">
        <v>18</v>
      </c>
      <c r="E8" s="6">
        <f ca="1">'Schedule of P&amp;L'!C20</f>
        <v>32000</v>
      </c>
      <c r="F8" s="6">
        <f ca="1">'Schedule of P&amp;L'!D20</f>
        <v>200822</v>
      </c>
    </row>
    <row r="9" spans="2:6">
      <c r="B9" s="68" t="s">
        <v>45</v>
      </c>
      <c r="C9" s="69" t="s">
        <v>20</v>
      </c>
      <c r="D9" s="40"/>
      <c r="E9" s="70">
        <f ca="1">E7+E8</f>
        <v>144265860</v>
      </c>
      <c r="F9" s="70">
        <f ca="1">F7+F8</f>
        <v>62298845</v>
      </c>
    </row>
    <row r="10" spans="2:6">
      <c r="B10" s="68" t="s">
        <v>47</v>
      </c>
      <c r="C10" s="32" t="s">
        <v>284</v>
      </c>
      <c r="D10" s="40"/>
      <c r="E10" s="6"/>
      <c r="F10" s="6"/>
    </row>
    <row r="11" spans="2:6">
      <c r="B11" s="68"/>
      <c r="C11" s="5" t="s">
        <v>21</v>
      </c>
      <c r="D11" s="40">
        <v>19</v>
      </c>
      <c r="E11" s="6">
        <f ca="1">'Schedule of P&amp;L'!C36</f>
        <v>102043967</v>
      </c>
      <c r="F11" s="6">
        <f ca="1">'Schedule of P&amp;L'!D36</f>
        <v>37997240</v>
      </c>
    </row>
    <row r="12" spans="2:6">
      <c r="B12" s="68"/>
      <c r="C12" s="5" t="s">
        <v>22</v>
      </c>
      <c r="D12" s="40"/>
      <c r="E12" s="6">
        <v>35862047</v>
      </c>
      <c r="F12" s="6">
        <v>16914407</v>
      </c>
    </row>
    <row r="13" spans="2:6" ht="25.5">
      <c r="B13" s="68"/>
      <c r="C13" s="71" t="s">
        <v>23</v>
      </c>
      <c r="D13" s="40">
        <v>20</v>
      </c>
      <c r="E13" s="72">
        <f ca="1">'Schedule of P&amp;L'!C43</f>
        <v>-19544683.189999998</v>
      </c>
      <c r="F13" s="72">
        <f ca="1">'Schedule of P&amp;L'!D43</f>
        <v>-1187462</v>
      </c>
    </row>
    <row r="14" spans="2:6">
      <c r="B14" s="68"/>
      <c r="C14" s="5" t="s">
        <v>333</v>
      </c>
      <c r="D14" s="40">
        <v>21</v>
      </c>
      <c r="E14" s="6">
        <f ca="1">'Schedule of P&amp;L'!C50</f>
        <v>1437605</v>
      </c>
      <c r="F14" s="6">
        <f ca="1">'Schedule of P&amp;L'!D50</f>
        <v>1334298</v>
      </c>
    </row>
    <row r="15" spans="2:6">
      <c r="B15" s="68"/>
      <c r="C15" s="5" t="s">
        <v>334</v>
      </c>
      <c r="D15" s="40">
        <v>22</v>
      </c>
      <c r="E15" s="6">
        <f ca="1">'Schedule of P&amp;L'!C61</f>
        <v>4275094.5699999994</v>
      </c>
      <c r="F15" s="6">
        <f ca="1">'Schedule of P&amp;L'!D61</f>
        <v>2550506</v>
      </c>
    </row>
    <row r="16" spans="2:6">
      <c r="B16" s="68"/>
      <c r="C16" s="5" t="s">
        <v>412</v>
      </c>
      <c r="D16" s="40">
        <v>23</v>
      </c>
      <c r="E16" s="6">
        <f ca="1">'Schedule of P&amp;L'!C68</f>
        <v>1642238</v>
      </c>
      <c r="F16" s="6">
        <f ca="1">'Schedule of P&amp;L'!D68</f>
        <v>1029739</v>
      </c>
    </row>
    <row r="17" spans="2:8">
      <c r="B17" s="68"/>
      <c r="C17" s="5" t="s">
        <v>411</v>
      </c>
      <c r="D17" s="40">
        <v>24</v>
      </c>
      <c r="E17" s="6">
        <f ca="1">'Schedule of P&amp;L'!C103</f>
        <v>3072833.37</v>
      </c>
      <c r="F17" s="6">
        <f ca="1">'Schedule of P&amp;L'!D103</f>
        <v>2871250</v>
      </c>
    </row>
    <row r="18" spans="2:8">
      <c r="B18" s="68"/>
      <c r="C18" s="69" t="s">
        <v>139</v>
      </c>
      <c r="D18" s="40"/>
      <c r="E18" s="73">
        <f>SUM(E11:E17)</f>
        <v>128789101.75</v>
      </c>
      <c r="F18" s="73">
        <f>SUM(F11:F17)</f>
        <v>61509978</v>
      </c>
      <c r="H18" s="33"/>
    </row>
    <row r="19" spans="2:8">
      <c r="B19" s="68" t="s">
        <v>285</v>
      </c>
      <c r="C19" s="71" t="s">
        <v>286</v>
      </c>
      <c r="D19" s="40" t="s">
        <v>24</v>
      </c>
      <c r="E19" s="70">
        <f>E9-E18</f>
        <v>15476758.25</v>
      </c>
      <c r="F19" s="70">
        <f>F9-F18</f>
        <v>788867</v>
      </c>
      <c r="G19" s="74"/>
      <c r="H19" s="33"/>
    </row>
    <row r="20" spans="2:8">
      <c r="B20" s="68"/>
      <c r="C20" s="5"/>
      <c r="D20" s="40"/>
      <c r="E20" s="6"/>
      <c r="F20" s="6"/>
      <c r="G20" s="74"/>
    </row>
    <row r="21" spans="2:8">
      <c r="B21" s="68" t="s">
        <v>287</v>
      </c>
      <c r="C21" s="5" t="s">
        <v>298</v>
      </c>
      <c r="D21" s="40"/>
      <c r="E21" s="6">
        <v>0</v>
      </c>
      <c r="F21" s="6">
        <v>0</v>
      </c>
      <c r="H21" s="33"/>
    </row>
    <row r="22" spans="2:8">
      <c r="B22" s="68"/>
      <c r="C22" s="5"/>
      <c r="D22" s="40"/>
      <c r="E22" s="6"/>
      <c r="F22" s="6"/>
    </row>
    <row r="23" spans="2:8">
      <c r="B23" s="68" t="s">
        <v>288</v>
      </c>
      <c r="C23" s="5" t="s">
        <v>299</v>
      </c>
      <c r="D23" s="40"/>
      <c r="E23" s="70">
        <f>E19-E21</f>
        <v>15476758.25</v>
      </c>
      <c r="F23" s="70">
        <f>F19-F21</f>
        <v>788867</v>
      </c>
    </row>
    <row r="24" spans="2:8">
      <c r="B24" s="68"/>
      <c r="C24" s="5"/>
      <c r="D24" s="40"/>
      <c r="E24" s="6"/>
      <c r="F24" s="6"/>
    </row>
    <row r="25" spans="2:8">
      <c r="B25" s="68" t="s">
        <v>289</v>
      </c>
      <c r="C25" s="5" t="s">
        <v>300</v>
      </c>
      <c r="D25" s="40"/>
      <c r="E25" s="6">
        <v>0</v>
      </c>
      <c r="F25" s="6">
        <v>0</v>
      </c>
    </row>
    <row r="26" spans="2:8">
      <c r="B26" s="68"/>
      <c r="C26" s="5"/>
      <c r="D26" s="40"/>
      <c r="E26" s="6"/>
      <c r="F26" s="6"/>
    </row>
    <row r="27" spans="2:8">
      <c r="B27" s="68" t="s">
        <v>290</v>
      </c>
      <c r="C27" s="5" t="s">
        <v>301</v>
      </c>
      <c r="D27" s="40"/>
      <c r="E27" s="31">
        <f>E23-E25</f>
        <v>15476758.25</v>
      </c>
      <c r="F27" s="31">
        <f>F23-F25</f>
        <v>788867</v>
      </c>
    </row>
    <row r="28" spans="2:8">
      <c r="B28" s="68"/>
      <c r="C28" s="5"/>
      <c r="D28" s="40"/>
      <c r="E28" s="6"/>
      <c r="F28" s="6"/>
    </row>
    <row r="29" spans="2:8">
      <c r="B29" s="68" t="s">
        <v>291</v>
      </c>
      <c r="C29" s="32" t="s">
        <v>302</v>
      </c>
      <c r="D29" s="40"/>
      <c r="E29" s="6"/>
      <c r="F29" s="6"/>
    </row>
    <row r="30" spans="2:8">
      <c r="B30" s="68"/>
      <c r="C30" s="5" t="s">
        <v>25</v>
      </c>
      <c r="D30" s="40"/>
      <c r="E30" s="6">
        <v>0</v>
      </c>
      <c r="F30" s="6">
        <v>0</v>
      </c>
    </row>
    <row r="31" spans="2:8">
      <c r="B31" s="68"/>
      <c r="C31" s="5" t="s">
        <v>26</v>
      </c>
      <c r="D31" s="40"/>
      <c r="E31" s="6">
        <v>0</v>
      </c>
      <c r="F31" s="6">
        <v>0</v>
      </c>
    </row>
    <row r="32" spans="2:8">
      <c r="B32" s="68"/>
      <c r="C32" s="5"/>
      <c r="D32" s="40"/>
      <c r="E32" s="6"/>
      <c r="F32" s="6"/>
    </row>
    <row r="33" spans="2:9">
      <c r="B33" s="68" t="s">
        <v>292</v>
      </c>
      <c r="C33" s="71" t="s">
        <v>303</v>
      </c>
      <c r="D33" s="40" t="s">
        <v>67</v>
      </c>
      <c r="E33" s="70">
        <f>E27-E30-E31</f>
        <v>15476758.25</v>
      </c>
      <c r="F33" s="70">
        <f>F27-F30-F31</f>
        <v>788867</v>
      </c>
    </row>
    <row r="34" spans="2:9">
      <c r="B34" s="68"/>
      <c r="C34" s="5"/>
      <c r="D34" s="40"/>
      <c r="E34" s="6"/>
      <c r="F34" s="6"/>
      <c r="I34" s="33">
        <f>+E41</f>
        <v>15476758.25</v>
      </c>
    </row>
    <row r="35" spans="2:9">
      <c r="B35" s="68" t="s">
        <v>293</v>
      </c>
      <c r="C35" s="5" t="s">
        <v>304</v>
      </c>
      <c r="D35" s="40"/>
      <c r="E35" s="6">
        <v>0</v>
      </c>
      <c r="F35" s="6">
        <v>0</v>
      </c>
    </row>
    <row r="36" spans="2:9">
      <c r="B36" s="68"/>
      <c r="C36" s="5"/>
      <c r="D36" s="40"/>
      <c r="E36" s="6"/>
      <c r="F36" s="6"/>
    </row>
    <row r="37" spans="2:9">
      <c r="B37" s="68" t="s">
        <v>294</v>
      </c>
      <c r="C37" s="5" t="s">
        <v>305</v>
      </c>
      <c r="D37" s="40"/>
      <c r="E37" s="6">
        <v>0</v>
      </c>
      <c r="F37" s="6">
        <v>0</v>
      </c>
    </row>
    <row r="38" spans="2:9">
      <c r="B38" s="68"/>
      <c r="C38" s="5"/>
      <c r="D38" s="40"/>
      <c r="E38" s="6"/>
      <c r="F38" s="6"/>
    </row>
    <row r="39" spans="2:9" ht="13.5" thickBot="1">
      <c r="B39" s="68" t="s">
        <v>295</v>
      </c>
      <c r="C39" s="71" t="s">
        <v>306</v>
      </c>
      <c r="D39" s="40"/>
      <c r="E39" s="75">
        <v>0</v>
      </c>
      <c r="F39" s="75">
        <v>0</v>
      </c>
    </row>
    <row r="40" spans="2:9" ht="13.5" thickTop="1">
      <c r="B40" s="68"/>
      <c r="C40" s="5"/>
      <c r="D40" s="40"/>
      <c r="E40" s="6"/>
      <c r="F40" s="6"/>
    </row>
    <row r="41" spans="2:9">
      <c r="B41" s="68" t="s">
        <v>296</v>
      </c>
      <c r="C41" s="5" t="s">
        <v>307</v>
      </c>
      <c r="D41" s="40"/>
      <c r="E41" s="31">
        <f>+E33+E39</f>
        <v>15476758.25</v>
      </c>
      <c r="F41" s="31">
        <f>+F33+F39</f>
        <v>788867</v>
      </c>
      <c r="G41" s="171">
        <f>+E41/E7</f>
        <v>0.10730322443010261</v>
      </c>
      <c r="H41" s="171">
        <f>+F41/F7</f>
        <v>1.270357673061508E-2</v>
      </c>
    </row>
    <row r="42" spans="2:9">
      <c r="B42" s="68"/>
      <c r="C42" s="5"/>
      <c r="D42" s="40"/>
      <c r="E42" s="6"/>
      <c r="F42" s="6"/>
    </row>
    <row r="43" spans="2:9">
      <c r="B43" s="68" t="s">
        <v>297</v>
      </c>
      <c r="C43" s="5" t="s">
        <v>308</v>
      </c>
      <c r="D43" s="40"/>
      <c r="E43" s="6"/>
      <c r="F43" s="6"/>
    </row>
    <row r="44" spans="2:9">
      <c r="B44" s="68"/>
      <c r="C44" s="5" t="s">
        <v>27</v>
      </c>
      <c r="D44" s="40"/>
      <c r="E44" s="6">
        <f>+E41/682100</f>
        <v>22.689866954991938</v>
      </c>
      <c r="F44" s="6">
        <f>+F41/682100</f>
        <v>1.1565269022137517</v>
      </c>
    </row>
    <row r="45" spans="2:9">
      <c r="B45" s="68"/>
      <c r="C45" s="5" t="s">
        <v>28</v>
      </c>
      <c r="D45" s="40"/>
      <c r="E45" s="6">
        <f>+E44</f>
        <v>22.689866954991938</v>
      </c>
      <c r="F45" s="6">
        <f>+F44</f>
        <v>1.1565269022137517</v>
      </c>
    </row>
    <row r="46" spans="2:9">
      <c r="B46" s="76" t="s">
        <v>513</v>
      </c>
      <c r="C46" s="77"/>
      <c r="D46" s="78"/>
      <c r="E46" s="79"/>
      <c r="F46" s="80"/>
    </row>
    <row r="47" spans="2:9">
      <c r="B47" s="56" t="s">
        <v>502</v>
      </c>
      <c r="C47" s="54"/>
      <c r="D47" s="50"/>
      <c r="E47" s="55"/>
      <c r="F47" s="81"/>
    </row>
    <row r="48" spans="2:9" ht="15">
      <c r="B48" s="82" t="s">
        <v>133</v>
      </c>
      <c r="C48" s="83"/>
      <c r="D48" s="84"/>
      <c r="E48" s="84"/>
      <c r="F48" s="59" t="str">
        <f ca="1">BS!E49</f>
        <v>FOR ABC  LIMITED</v>
      </c>
    </row>
    <row r="49" spans="2:6" ht="15">
      <c r="B49" s="82" t="s">
        <v>138</v>
      </c>
      <c r="C49" s="83"/>
      <c r="D49" s="84"/>
      <c r="E49" s="84"/>
      <c r="F49" s="85"/>
    </row>
    <row r="50" spans="2:6" ht="15">
      <c r="B50" s="82"/>
      <c r="C50" s="83"/>
      <c r="D50" s="84"/>
      <c r="E50" s="84"/>
      <c r="F50" s="85"/>
    </row>
    <row r="51" spans="2:6">
      <c r="B51" s="86"/>
      <c r="C51" s="54"/>
      <c r="D51" s="55"/>
      <c r="E51" s="55"/>
      <c r="F51" s="81"/>
    </row>
    <row r="52" spans="2:6">
      <c r="B52" s="86"/>
      <c r="C52" s="61"/>
      <c r="D52" s="55"/>
      <c r="E52" s="55"/>
      <c r="F52" s="87" t="s">
        <v>64</v>
      </c>
    </row>
    <row r="53" spans="2:6">
      <c r="B53" s="86" t="s">
        <v>134</v>
      </c>
      <c r="C53" s="54"/>
      <c r="D53" s="62"/>
      <c r="E53" s="62"/>
      <c r="F53" s="88"/>
    </row>
    <row r="54" spans="2:6">
      <c r="B54" s="86" t="s">
        <v>135</v>
      </c>
      <c r="C54" s="54"/>
      <c r="D54" s="62"/>
      <c r="E54" s="62"/>
      <c r="F54" s="88"/>
    </row>
    <row r="55" spans="2:6">
      <c r="B55" s="86" t="s">
        <v>136</v>
      </c>
      <c r="C55" s="54"/>
      <c r="D55" s="62"/>
      <c r="E55" s="62"/>
      <c r="F55" s="89" t="s">
        <v>137</v>
      </c>
    </row>
    <row r="56" spans="2:6">
      <c r="B56" s="90" t="s">
        <v>484</v>
      </c>
      <c r="C56" s="91"/>
      <c r="D56" s="92"/>
      <c r="E56" s="92"/>
      <c r="F56" s="93" t="str">
        <f ca="1">BS!E57</f>
        <v>DATED: 11/01/2012</v>
      </c>
    </row>
  </sheetData>
  <mergeCells count="3">
    <mergeCell ref="B1:F1"/>
    <mergeCell ref="B2:F2"/>
    <mergeCell ref="B3:F3"/>
  </mergeCells>
  <phoneticPr fontId="0" type="noConversion"/>
  <printOptions horizontalCentered="1"/>
  <pageMargins left="0.65" right="0.43307086614173201" top="0.31496062992126" bottom="0.39" header="0.26" footer="0.21"/>
  <pageSetup paperSize="9" scale="96" firstPageNumber="0" orientation="portrait" horizontalDpi="300" verticalDpi="300" r:id="rId1"/>
  <headerFooter alignWithMargins="0"/>
  <rowBreaks count="1" manualBreakCount="1">
    <brk id="46" max="4" man="1"/>
  </rowBreaks>
</worksheet>
</file>

<file path=xl/worksheets/sheet3.xml><?xml version="1.0" encoding="utf-8"?>
<worksheet xmlns="http://schemas.openxmlformats.org/spreadsheetml/2006/main" xmlns:r="http://schemas.openxmlformats.org/officeDocument/2006/relationships">
  <dimension ref="A1:K162"/>
  <sheetViews>
    <sheetView topLeftCell="A101" zoomScale="120" zoomScaleNormal="120" workbookViewId="0">
      <selection activeCell="B101" sqref="B101"/>
    </sheetView>
  </sheetViews>
  <sheetFormatPr defaultColWidth="11.5703125" defaultRowHeight="12.75"/>
  <cols>
    <col min="1" max="1" width="5.28515625" style="10" customWidth="1"/>
    <col min="2" max="2" width="51.5703125" style="1" customWidth="1"/>
    <col min="3" max="3" width="13.5703125" style="11" bestFit="1" customWidth="1"/>
    <col min="4" max="4" width="11.85546875" style="11" bestFit="1" customWidth="1"/>
    <col min="5" max="5" width="14" style="1" bestFit="1" customWidth="1"/>
    <col min="6" max="16384" width="11.5703125" style="1"/>
  </cols>
  <sheetData>
    <row r="1" spans="1:9" ht="23.25">
      <c r="A1" s="204" t="s">
        <v>567</v>
      </c>
      <c r="B1" s="204"/>
      <c r="C1" s="204"/>
      <c r="D1" s="204"/>
      <c r="E1" s="4"/>
    </row>
    <row r="2" spans="1:9" ht="23.25">
      <c r="A2" s="95" t="s">
        <v>525</v>
      </c>
      <c r="B2" s="94"/>
    </row>
    <row r="3" spans="1:9">
      <c r="A3" s="17"/>
    </row>
    <row r="4" spans="1:9" ht="15.75">
      <c r="A4" s="95" t="s">
        <v>231</v>
      </c>
      <c r="B4" s="96"/>
      <c r="C4" s="200" t="s">
        <v>564</v>
      </c>
      <c r="D4" s="200" t="s">
        <v>564</v>
      </c>
    </row>
    <row r="5" spans="1:9" ht="30">
      <c r="A5" s="172" t="s">
        <v>29</v>
      </c>
      <c r="B5" s="173" t="s">
        <v>0</v>
      </c>
      <c r="C5" s="174" t="s">
        <v>504</v>
      </c>
      <c r="D5" s="174" t="s">
        <v>273</v>
      </c>
    </row>
    <row r="6" spans="1:9">
      <c r="A6" s="97">
        <v>1</v>
      </c>
      <c r="B6" s="98" t="s">
        <v>30</v>
      </c>
      <c r="C6" s="6"/>
      <c r="D6" s="6"/>
    </row>
    <row r="7" spans="1:9">
      <c r="A7" s="97"/>
      <c r="B7" s="14" t="s">
        <v>127</v>
      </c>
      <c r="C7" s="6">
        <v>10000000</v>
      </c>
      <c r="D7" s="6">
        <v>10000000</v>
      </c>
    </row>
    <row r="8" spans="1:9">
      <c r="A8" s="97"/>
      <c r="B8" s="14"/>
      <c r="C8" s="6"/>
      <c r="D8" s="6"/>
    </row>
    <row r="9" spans="1:9" ht="13.5" thickBot="1">
      <c r="A9" s="97"/>
      <c r="B9" s="14"/>
      <c r="C9" s="99">
        <f>C7</f>
        <v>10000000</v>
      </c>
      <c r="D9" s="99">
        <f>D7</f>
        <v>10000000</v>
      </c>
    </row>
    <row r="10" spans="1:9" ht="13.5" thickTop="1">
      <c r="A10" s="97"/>
      <c r="B10" s="14"/>
      <c r="C10" s="6"/>
      <c r="D10" s="6"/>
    </row>
    <row r="11" spans="1:9">
      <c r="A11" s="97">
        <v>2</v>
      </c>
      <c r="B11" s="98" t="s">
        <v>31</v>
      </c>
      <c r="C11" s="6"/>
      <c r="D11" s="6"/>
    </row>
    <row r="12" spans="1:9">
      <c r="A12" s="97"/>
      <c r="B12" s="100" t="s">
        <v>128</v>
      </c>
      <c r="C12" s="6"/>
      <c r="D12" s="6"/>
      <c r="E12" s="1">
        <v>1000000</v>
      </c>
    </row>
    <row r="13" spans="1:9">
      <c r="A13" s="97"/>
      <c r="B13" s="14" t="s">
        <v>129</v>
      </c>
      <c r="C13" s="6">
        <v>7000</v>
      </c>
      <c r="D13" s="6">
        <v>7000</v>
      </c>
      <c r="E13" s="1">
        <v>681400</v>
      </c>
    </row>
    <row r="14" spans="1:9">
      <c r="A14" s="97"/>
      <c r="B14" s="14" t="s">
        <v>130</v>
      </c>
      <c r="C14" s="6"/>
      <c r="D14" s="6"/>
      <c r="E14" s="1">
        <f>+E13+700</f>
        <v>682100</v>
      </c>
    </row>
    <row r="15" spans="1:9">
      <c r="A15" s="97"/>
      <c r="B15" s="14" t="s">
        <v>131</v>
      </c>
      <c r="C15" s="6">
        <v>6814000</v>
      </c>
      <c r="D15" s="6">
        <v>6814000</v>
      </c>
      <c r="E15" s="1">
        <f>+E12-E14</f>
        <v>317900</v>
      </c>
      <c r="F15" s="1">
        <f>+E15-2080</f>
        <v>315820</v>
      </c>
      <c r="G15" s="1">
        <v>2080</v>
      </c>
      <c r="H15" s="1">
        <f>+G15*1500</f>
        <v>3120000</v>
      </c>
      <c r="I15" s="1">
        <f>+F15*1500</f>
        <v>473730000</v>
      </c>
    </row>
    <row r="16" spans="1:9">
      <c r="A16" s="97"/>
      <c r="B16" s="14"/>
      <c r="C16" s="6"/>
      <c r="D16" s="6"/>
      <c r="I16" s="1">
        <f>+G15*300</f>
        <v>624000</v>
      </c>
    </row>
    <row r="17" spans="1:9" ht="13.5" thickBot="1">
      <c r="A17" s="101"/>
      <c r="B17" s="102" t="s">
        <v>566</v>
      </c>
      <c r="C17" s="31">
        <f>SUM(C11:C15)</f>
        <v>6821000</v>
      </c>
      <c r="D17" s="31">
        <f>SUM(D11:D15)</f>
        <v>6821000</v>
      </c>
      <c r="I17" s="1">
        <f>+I16/1500</f>
        <v>416</v>
      </c>
    </row>
    <row r="18" spans="1:9" ht="13.5" thickTop="1"/>
    <row r="19" spans="1:9" ht="15.75">
      <c r="A19" s="95" t="s">
        <v>232</v>
      </c>
      <c r="B19" s="96"/>
      <c r="C19" s="200" t="s">
        <v>564</v>
      </c>
      <c r="D19" s="200" t="s">
        <v>564</v>
      </c>
    </row>
    <row r="20" spans="1:9" ht="30">
      <c r="A20" s="172" t="s">
        <v>29</v>
      </c>
      <c r="B20" s="173" t="str">
        <f>+B5</f>
        <v>Particulars</v>
      </c>
      <c r="C20" s="174" t="str">
        <f>C5</f>
        <v>Current      Year</v>
      </c>
      <c r="D20" s="174" t="str">
        <f>D5</f>
        <v>Previous   Year</v>
      </c>
    </row>
    <row r="21" spans="1:9">
      <c r="A21" s="97">
        <v>1</v>
      </c>
      <c r="B21" s="14" t="s">
        <v>68</v>
      </c>
      <c r="C21" s="6"/>
      <c r="D21" s="6"/>
    </row>
    <row r="22" spans="1:9">
      <c r="A22" s="97"/>
      <c r="B22" s="14" t="s">
        <v>132</v>
      </c>
      <c r="C22" s="6">
        <v>120000</v>
      </c>
      <c r="D22" s="6">
        <v>120000</v>
      </c>
    </row>
    <row r="23" spans="1:9">
      <c r="A23" s="97">
        <v>2</v>
      </c>
      <c r="B23" s="14" t="s">
        <v>69</v>
      </c>
      <c r="C23" s="6">
        <v>0</v>
      </c>
      <c r="D23" s="6">
        <v>0</v>
      </c>
    </row>
    <row r="24" spans="1:9">
      <c r="A24" s="97">
        <v>3</v>
      </c>
      <c r="B24" s="14" t="s">
        <v>70</v>
      </c>
      <c r="C24" s="6">
        <v>27280000</v>
      </c>
      <c r="D24" s="6">
        <v>27280000</v>
      </c>
    </row>
    <row r="25" spans="1:9">
      <c r="A25" s="97">
        <v>4</v>
      </c>
      <c r="B25" s="14" t="s">
        <v>71</v>
      </c>
      <c r="C25" s="6"/>
      <c r="D25" s="6"/>
    </row>
    <row r="26" spans="1:9">
      <c r="A26" s="97">
        <v>5</v>
      </c>
      <c r="B26" s="14" t="s">
        <v>72</v>
      </c>
      <c r="C26" s="6"/>
      <c r="D26" s="6"/>
    </row>
    <row r="27" spans="1:9">
      <c r="A27" s="97">
        <v>6</v>
      </c>
      <c r="B27" s="14" t="s">
        <v>73</v>
      </c>
      <c r="C27" s="6"/>
      <c r="D27" s="6"/>
    </row>
    <row r="28" spans="1:9">
      <c r="A28" s="97">
        <v>7</v>
      </c>
      <c r="B28" s="14" t="s">
        <v>74</v>
      </c>
      <c r="C28" s="6"/>
      <c r="D28" s="6"/>
    </row>
    <row r="29" spans="1:9">
      <c r="A29" s="97">
        <v>8</v>
      </c>
      <c r="B29" s="14" t="s">
        <v>75</v>
      </c>
      <c r="C29" s="37">
        <f>SUM(C30:C32)</f>
        <v>19959764.370000027</v>
      </c>
      <c r="D29" s="37">
        <f>+D30+D32</f>
        <v>4490824.1600000281</v>
      </c>
    </row>
    <row r="30" spans="1:9">
      <c r="A30" s="97"/>
      <c r="B30" s="14" t="s">
        <v>140</v>
      </c>
      <c r="C30" s="6">
        <f>+D29-0.04</f>
        <v>4490824.1200000281</v>
      </c>
      <c r="D30" s="6">
        <v>3701958.080000028</v>
      </c>
      <c r="E30" s="33"/>
    </row>
    <row r="31" spans="1:9">
      <c r="A31" s="97"/>
      <c r="B31" s="14" t="s">
        <v>467</v>
      </c>
      <c r="C31" s="24">
        <v>-7818</v>
      </c>
      <c r="D31" s="6"/>
      <c r="E31" s="103"/>
    </row>
    <row r="32" spans="1:9">
      <c r="A32" s="97"/>
      <c r="B32" s="14" t="s">
        <v>141</v>
      </c>
      <c r="C32" s="6">
        <f ca="1">'P &amp; L'!E41</f>
        <v>15476758.25</v>
      </c>
      <c r="D32" s="6">
        <v>788866.08</v>
      </c>
      <c r="E32" s="33"/>
    </row>
    <row r="33" spans="1:4">
      <c r="A33" s="97"/>
      <c r="B33" s="14"/>
      <c r="C33" s="6"/>
      <c r="D33" s="6"/>
    </row>
    <row r="34" spans="1:4" ht="13.5" thickBot="1">
      <c r="A34" s="195"/>
      <c r="B34" s="102" t="s">
        <v>566</v>
      </c>
      <c r="C34" s="31">
        <f>+C22+C23+C24+C25+C26+C27+C28+C29</f>
        <v>47359764.370000027</v>
      </c>
      <c r="D34" s="31">
        <f>+D22+D23+D24+D25+D26+D27+D28+D29</f>
        <v>31890824.160000026</v>
      </c>
    </row>
    <row r="35" spans="1:4" ht="13.5" thickTop="1"/>
    <row r="36" spans="1:4" ht="15.75">
      <c r="A36" s="95" t="s">
        <v>233</v>
      </c>
      <c r="B36" s="96"/>
      <c r="C36" s="200" t="s">
        <v>564</v>
      </c>
      <c r="D36" s="200" t="s">
        <v>564</v>
      </c>
    </row>
    <row r="37" spans="1:4" ht="30">
      <c r="A37" s="172" t="s">
        <v>29</v>
      </c>
      <c r="B37" s="173" t="str">
        <f>+B20</f>
        <v>Particulars</v>
      </c>
      <c r="C37" s="174" t="str">
        <f>C20</f>
        <v>Current      Year</v>
      </c>
      <c r="D37" s="174" t="str">
        <f>D20</f>
        <v>Previous   Year</v>
      </c>
    </row>
    <row r="38" spans="1:4">
      <c r="A38" s="97">
        <v>1</v>
      </c>
      <c r="B38" s="14" t="s">
        <v>76</v>
      </c>
      <c r="C38" s="6">
        <v>0</v>
      </c>
      <c r="D38" s="6">
        <v>0</v>
      </c>
    </row>
    <row r="39" spans="1:4">
      <c r="A39" s="97">
        <v>2</v>
      </c>
      <c r="B39" s="98" t="s">
        <v>77</v>
      </c>
      <c r="C39" s="6"/>
      <c r="D39" s="6"/>
    </row>
    <row r="40" spans="1:4">
      <c r="A40" s="97"/>
      <c r="B40" s="14" t="s">
        <v>78</v>
      </c>
      <c r="C40" s="6">
        <f ca="1">'Break-up &amp; Groupiungs'!D10</f>
        <v>11349064.75</v>
      </c>
      <c r="D40" s="6">
        <f ca="1">'Break-up &amp; Groupiungs'!E10</f>
        <v>4653570</v>
      </c>
    </row>
    <row r="41" spans="1:4">
      <c r="A41" s="97"/>
      <c r="B41" s="14" t="s">
        <v>79</v>
      </c>
      <c r="C41" s="6">
        <v>0</v>
      </c>
      <c r="D41" s="6">
        <v>0</v>
      </c>
    </row>
    <row r="42" spans="1:4">
      <c r="A42" s="97">
        <v>3</v>
      </c>
      <c r="B42" s="14" t="s">
        <v>80</v>
      </c>
      <c r="C42" s="6">
        <v>0</v>
      </c>
      <c r="D42" s="6">
        <v>0</v>
      </c>
    </row>
    <row r="43" spans="1:4">
      <c r="A43" s="97">
        <v>4</v>
      </c>
      <c r="B43" s="14" t="s">
        <v>81</v>
      </c>
      <c r="C43" s="6">
        <v>0</v>
      </c>
      <c r="D43" s="6">
        <v>0</v>
      </c>
    </row>
    <row r="44" spans="1:4">
      <c r="A44" s="97">
        <v>5</v>
      </c>
      <c r="B44" s="14" t="s">
        <v>82</v>
      </c>
      <c r="C44" s="6">
        <f ca="1">'Break-up &amp; Groupiungs'!D23</f>
        <v>472393</v>
      </c>
      <c r="D44" s="6">
        <f ca="1">'Break-up &amp; Groupiungs'!E23</f>
        <v>502593</v>
      </c>
    </row>
    <row r="45" spans="1:4">
      <c r="A45" s="97">
        <v>6</v>
      </c>
      <c r="B45" s="14" t="s">
        <v>83</v>
      </c>
      <c r="C45" s="6">
        <v>0</v>
      </c>
      <c r="D45" s="6">
        <v>0</v>
      </c>
    </row>
    <row r="46" spans="1:4">
      <c r="A46" s="97">
        <v>7</v>
      </c>
      <c r="B46" s="14" t="s">
        <v>85</v>
      </c>
      <c r="C46" s="24">
        <f ca="1">'Break-up &amp; Groupiungs'!D30</f>
        <v>-1799</v>
      </c>
      <c r="D46" s="6">
        <f ca="1">'Break-up &amp; Groupiungs'!E30</f>
        <v>168662</v>
      </c>
    </row>
    <row r="47" spans="1:4">
      <c r="A47" s="97">
        <v>8</v>
      </c>
      <c r="B47" s="14" t="s">
        <v>84</v>
      </c>
      <c r="C47" s="6">
        <v>0</v>
      </c>
      <c r="D47" s="6">
        <v>0</v>
      </c>
    </row>
    <row r="48" spans="1:4" ht="5.25" customHeight="1">
      <c r="A48" s="97"/>
      <c r="B48" s="14"/>
      <c r="C48" s="6"/>
      <c r="D48" s="6"/>
    </row>
    <row r="49" spans="1:5" ht="13.5" thickBot="1">
      <c r="A49" s="195"/>
      <c r="B49" s="102" t="s">
        <v>566</v>
      </c>
      <c r="C49" s="31">
        <f>SUM(C38:C48)</f>
        <v>11819658.75</v>
      </c>
      <c r="D49" s="31">
        <f>SUM(D38:D48)</f>
        <v>5324825</v>
      </c>
    </row>
    <row r="50" spans="1:5" ht="13.5" thickTop="1"/>
    <row r="51" spans="1:5" ht="15.75">
      <c r="A51" s="95"/>
      <c r="B51" s="96"/>
    </row>
    <row r="52" spans="1:5" ht="15.75">
      <c r="A52" s="95" t="s">
        <v>234</v>
      </c>
      <c r="B52" s="96"/>
      <c r="C52" s="200" t="s">
        <v>564</v>
      </c>
      <c r="D52" s="200" t="s">
        <v>564</v>
      </c>
    </row>
    <row r="53" spans="1:5" ht="30">
      <c r="A53" s="172" t="s">
        <v>29</v>
      </c>
      <c r="B53" s="173" t="str">
        <f>+B37</f>
        <v>Particulars</v>
      </c>
      <c r="C53" s="174" t="str">
        <f>+C37</f>
        <v>Current      Year</v>
      </c>
      <c r="D53" s="174" t="str">
        <f>+D37</f>
        <v>Previous   Year</v>
      </c>
    </row>
    <row r="54" spans="1:5">
      <c r="A54" s="97">
        <v>1</v>
      </c>
      <c r="B54" s="98" t="s">
        <v>87</v>
      </c>
      <c r="C54" s="6"/>
      <c r="D54" s="6"/>
    </row>
    <row r="55" spans="1:5">
      <c r="A55" s="97"/>
      <c r="B55" s="14" t="s">
        <v>78</v>
      </c>
      <c r="C55" s="6">
        <f ca="1">'Break-up &amp; Groupiungs'!D16</f>
        <v>37813103.049999997</v>
      </c>
      <c r="D55" s="6">
        <f ca="1">'Break-up &amp; Groupiungs'!E16</f>
        <v>11475745</v>
      </c>
    </row>
    <row r="56" spans="1:5">
      <c r="A56" s="97"/>
      <c r="B56" s="14" t="s">
        <v>79</v>
      </c>
      <c r="C56" s="6">
        <v>0</v>
      </c>
      <c r="D56" s="6">
        <v>0</v>
      </c>
    </row>
    <row r="57" spans="1:5">
      <c r="A57" s="97">
        <v>2</v>
      </c>
      <c r="B57" s="14" t="s">
        <v>82</v>
      </c>
      <c r="C57" s="6">
        <v>0</v>
      </c>
      <c r="D57" s="6">
        <v>0</v>
      </c>
    </row>
    <row r="58" spans="1:5">
      <c r="A58" s="97">
        <v>3</v>
      </c>
      <c r="B58" s="14" t="s">
        <v>88</v>
      </c>
      <c r="C58" s="6">
        <v>0</v>
      </c>
      <c r="D58" s="6">
        <v>0</v>
      </c>
    </row>
    <row r="59" spans="1:5">
      <c r="A59" s="97">
        <v>4</v>
      </c>
      <c r="B59" s="14" t="s">
        <v>86</v>
      </c>
      <c r="C59" s="6">
        <v>0</v>
      </c>
      <c r="D59" s="6">
        <v>0</v>
      </c>
    </row>
    <row r="60" spans="1:5">
      <c r="A60" s="97"/>
      <c r="B60" s="14"/>
      <c r="C60" s="6"/>
      <c r="D60" s="6"/>
    </row>
    <row r="61" spans="1:5" ht="13.5" thickBot="1">
      <c r="A61" s="195"/>
      <c r="B61" s="102" t="s">
        <v>566</v>
      </c>
      <c r="C61" s="99">
        <f>SUM(C54:C60)</f>
        <v>37813103.049999997</v>
      </c>
      <c r="D61" s="99">
        <f>SUM(D54:D60)</f>
        <v>11475745</v>
      </c>
    </row>
    <row r="62" spans="1:5" ht="13.5" thickTop="1"/>
    <row r="63" spans="1:5" ht="15.75">
      <c r="A63" s="95" t="s">
        <v>235</v>
      </c>
      <c r="B63" s="96"/>
      <c r="C63" s="200" t="s">
        <v>564</v>
      </c>
      <c r="D63" s="200" t="s">
        <v>564</v>
      </c>
    </row>
    <row r="64" spans="1:5" ht="30">
      <c r="A64" s="172" t="s">
        <v>29</v>
      </c>
      <c r="B64" s="173" t="str">
        <f>+B53</f>
        <v>Particulars</v>
      </c>
      <c r="C64" s="174" t="str">
        <f>C53</f>
        <v>Current      Year</v>
      </c>
      <c r="D64" s="174" t="str">
        <f>D53</f>
        <v>Previous   Year</v>
      </c>
      <c r="E64" s="175"/>
    </row>
    <row r="65" spans="1:4" ht="15.75">
      <c r="A65" s="97"/>
      <c r="B65" s="104" t="s">
        <v>213</v>
      </c>
      <c r="C65" s="24"/>
      <c r="D65" s="24"/>
    </row>
    <row r="66" spans="1:4">
      <c r="A66" s="97">
        <v>1</v>
      </c>
      <c r="B66" s="14" t="s">
        <v>488</v>
      </c>
      <c r="C66" s="106">
        <v>0</v>
      </c>
      <c r="D66" s="24">
        <v>19530</v>
      </c>
    </row>
    <row r="67" spans="1:4">
      <c r="A67" s="97">
        <f>+A66+1</f>
        <v>2</v>
      </c>
      <c r="B67" s="105" t="s">
        <v>157</v>
      </c>
      <c r="C67" s="106">
        <v>0</v>
      </c>
      <c r="D67" s="106">
        <v>32316</v>
      </c>
    </row>
    <row r="68" spans="1:4">
      <c r="A68" s="97">
        <f t="shared" ref="A68:A94" si="0">+A67+1</f>
        <v>3</v>
      </c>
      <c r="B68" s="14" t="s">
        <v>532</v>
      </c>
      <c r="C68" s="6">
        <v>219010</v>
      </c>
      <c r="D68" s="24"/>
    </row>
    <row r="69" spans="1:4">
      <c r="A69" s="97">
        <f>+A68+1</f>
        <v>4</v>
      </c>
      <c r="B69" s="105" t="s">
        <v>158</v>
      </c>
      <c r="C69" s="198">
        <v>0</v>
      </c>
      <c r="D69" s="106">
        <v>7830</v>
      </c>
    </row>
    <row r="70" spans="1:4">
      <c r="A70" s="97">
        <f t="shared" si="0"/>
        <v>5</v>
      </c>
      <c r="B70" s="14" t="s">
        <v>158</v>
      </c>
      <c r="C70" s="6">
        <v>14558</v>
      </c>
      <c r="D70" s="24"/>
    </row>
    <row r="71" spans="1:4">
      <c r="A71" s="97">
        <f t="shared" si="0"/>
        <v>6</v>
      </c>
      <c r="B71" s="105" t="s">
        <v>159</v>
      </c>
      <c r="C71" s="6">
        <v>79872</v>
      </c>
      <c r="D71" s="106">
        <v>76511</v>
      </c>
    </row>
    <row r="72" spans="1:4">
      <c r="A72" s="97">
        <f t="shared" si="0"/>
        <v>7</v>
      </c>
      <c r="B72" s="14" t="s">
        <v>160</v>
      </c>
      <c r="C72" s="6">
        <v>12393</v>
      </c>
      <c r="D72" s="24"/>
    </row>
    <row r="73" spans="1:4">
      <c r="A73" s="97">
        <f t="shared" si="0"/>
        <v>8</v>
      </c>
      <c r="B73" s="105" t="s">
        <v>161</v>
      </c>
      <c r="C73" s="6">
        <v>15315</v>
      </c>
      <c r="D73" s="106">
        <v>28140</v>
      </c>
    </row>
    <row r="74" spans="1:4">
      <c r="A74" s="97">
        <f t="shared" si="0"/>
        <v>9</v>
      </c>
      <c r="B74" s="105" t="s">
        <v>163</v>
      </c>
      <c r="C74" s="6">
        <v>7491</v>
      </c>
      <c r="D74" s="106">
        <v>7491</v>
      </c>
    </row>
    <row r="75" spans="1:4">
      <c r="A75" s="97">
        <f t="shared" si="0"/>
        <v>10</v>
      </c>
      <c r="B75" s="14" t="s">
        <v>164</v>
      </c>
      <c r="C75" s="6">
        <v>50826</v>
      </c>
      <c r="D75" s="24"/>
    </row>
    <row r="76" spans="1:4">
      <c r="A76" s="97">
        <f t="shared" si="0"/>
        <v>11</v>
      </c>
      <c r="B76" s="105" t="s">
        <v>165</v>
      </c>
      <c r="C76" s="198">
        <v>0</v>
      </c>
      <c r="D76" s="106">
        <v>47330</v>
      </c>
    </row>
    <row r="77" spans="1:4">
      <c r="A77" s="97">
        <f t="shared" si="0"/>
        <v>12</v>
      </c>
      <c r="B77" s="14" t="s">
        <v>166</v>
      </c>
      <c r="C77" s="6">
        <v>26622</v>
      </c>
      <c r="D77" s="24"/>
    </row>
    <row r="78" spans="1:4">
      <c r="A78" s="97">
        <f t="shared" si="0"/>
        <v>13</v>
      </c>
      <c r="B78" s="105" t="s">
        <v>167</v>
      </c>
      <c r="C78" s="6">
        <v>18420</v>
      </c>
      <c r="D78" s="106">
        <v>2684</v>
      </c>
    </row>
    <row r="79" spans="1:4">
      <c r="A79" s="97">
        <f t="shared" si="0"/>
        <v>14</v>
      </c>
      <c r="B79" s="105" t="s">
        <v>576</v>
      </c>
      <c r="C79" s="6">
        <v>954186</v>
      </c>
      <c r="D79" s="106">
        <v>900000</v>
      </c>
    </row>
    <row r="80" spans="1:4">
      <c r="A80" s="97">
        <f t="shared" si="0"/>
        <v>15</v>
      </c>
      <c r="B80" s="14" t="s">
        <v>169</v>
      </c>
      <c r="C80" s="6">
        <v>4783451</v>
      </c>
      <c r="D80" s="24"/>
    </row>
    <row r="81" spans="1:4">
      <c r="A81" s="97">
        <f t="shared" si="0"/>
        <v>16</v>
      </c>
      <c r="B81" s="105" t="s">
        <v>170</v>
      </c>
      <c r="C81" s="6">
        <v>19845</v>
      </c>
      <c r="D81" s="106">
        <v>17259</v>
      </c>
    </row>
    <row r="82" spans="1:4">
      <c r="A82" s="97">
        <f t="shared" si="0"/>
        <v>17</v>
      </c>
      <c r="B82" s="14" t="s">
        <v>171</v>
      </c>
      <c r="C82" s="6">
        <v>50593</v>
      </c>
      <c r="D82" s="24">
        <v>3285</v>
      </c>
    </row>
    <row r="83" spans="1:4">
      <c r="A83" s="97">
        <f t="shared" si="0"/>
        <v>18</v>
      </c>
      <c r="B83" s="14" t="s">
        <v>176</v>
      </c>
      <c r="C83" s="198">
        <v>0</v>
      </c>
      <c r="D83" s="24">
        <v>16041</v>
      </c>
    </row>
    <row r="84" spans="1:4">
      <c r="A84" s="97">
        <f t="shared" si="0"/>
        <v>19</v>
      </c>
      <c r="B84" s="14" t="s">
        <v>533</v>
      </c>
      <c r="C84" s="6">
        <v>16174</v>
      </c>
      <c r="D84" s="24"/>
    </row>
    <row r="85" spans="1:4">
      <c r="A85" s="97">
        <f t="shared" si="0"/>
        <v>20</v>
      </c>
      <c r="B85" s="14" t="s">
        <v>178</v>
      </c>
      <c r="C85" s="6">
        <v>1070395</v>
      </c>
      <c r="D85" s="24">
        <v>935800</v>
      </c>
    </row>
    <row r="86" spans="1:4">
      <c r="A86" s="97">
        <f t="shared" si="0"/>
        <v>21</v>
      </c>
      <c r="B86" s="14" t="s">
        <v>184</v>
      </c>
      <c r="C86" s="198">
        <v>0</v>
      </c>
      <c r="D86" s="24">
        <v>23475</v>
      </c>
    </row>
    <row r="87" spans="1:4">
      <c r="A87" s="97">
        <f t="shared" si="0"/>
        <v>22</v>
      </c>
      <c r="B87" s="14" t="s">
        <v>185</v>
      </c>
      <c r="C87" s="6">
        <v>10361000</v>
      </c>
      <c r="D87" s="11">
        <v>0</v>
      </c>
    </row>
    <row r="88" spans="1:4">
      <c r="A88" s="97">
        <f t="shared" si="0"/>
        <v>23</v>
      </c>
      <c r="B88" s="14" t="s">
        <v>186</v>
      </c>
      <c r="C88" s="6">
        <v>1116544</v>
      </c>
      <c r="D88" s="198">
        <v>0</v>
      </c>
    </row>
    <row r="89" spans="1:4">
      <c r="A89" s="97">
        <f t="shared" si="0"/>
        <v>24</v>
      </c>
      <c r="B89" s="14" t="s">
        <v>182</v>
      </c>
      <c r="C89" s="6">
        <v>3443285</v>
      </c>
      <c r="D89" s="198">
        <v>0</v>
      </c>
    </row>
    <row r="90" spans="1:4">
      <c r="A90" s="97">
        <f t="shared" si="0"/>
        <v>25</v>
      </c>
      <c r="B90" s="14" t="s">
        <v>534</v>
      </c>
      <c r="C90" s="6">
        <v>227000</v>
      </c>
      <c r="D90" s="198">
        <v>0</v>
      </c>
    </row>
    <row r="91" spans="1:4">
      <c r="A91" s="97">
        <f t="shared" si="0"/>
        <v>26</v>
      </c>
      <c r="B91" s="14" t="s">
        <v>536</v>
      </c>
      <c r="C91" s="106">
        <v>0</v>
      </c>
      <c r="D91" s="24">
        <v>3584</v>
      </c>
    </row>
    <row r="92" spans="1:4">
      <c r="A92" s="97">
        <f t="shared" si="0"/>
        <v>27</v>
      </c>
      <c r="B92" s="14" t="s">
        <v>535</v>
      </c>
      <c r="C92" s="6">
        <v>28400</v>
      </c>
      <c r="D92" s="198">
        <v>0</v>
      </c>
    </row>
    <row r="93" spans="1:4">
      <c r="A93" s="97">
        <f t="shared" si="0"/>
        <v>28</v>
      </c>
      <c r="B93" s="14" t="s">
        <v>192</v>
      </c>
      <c r="C93" s="106">
        <v>0</v>
      </c>
      <c r="D93" s="24">
        <v>179255</v>
      </c>
    </row>
    <row r="94" spans="1:4">
      <c r="A94" s="97">
        <f t="shared" si="0"/>
        <v>29</v>
      </c>
      <c r="B94" s="14" t="s">
        <v>537</v>
      </c>
      <c r="C94" s="106">
        <v>131130</v>
      </c>
      <c r="D94" s="199">
        <v>0</v>
      </c>
    </row>
    <row r="95" spans="1:4" ht="15">
      <c r="A95" s="194"/>
      <c r="B95" s="26" t="s">
        <v>491</v>
      </c>
      <c r="C95" s="27">
        <f>SUM(C66:C94)</f>
        <v>22646510</v>
      </c>
      <c r="D95" s="107">
        <f>SUM(D66:D94)</f>
        <v>2300531</v>
      </c>
    </row>
    <row r="96" spans="1:4" ht="30">
      <c r="A96" s="172" t="s">
        <v>29</v>
      </c>
      <c r="B96" s="173" t="str">
        <f>+B64</f>
        <v>Particulars</v>
      </c>
      <c r="C96" s="174" t="str">
        <f>+C64</f>
        <v>Current      Year</v>
      </c>
      <c r="D96" s="174" t="str">
        <f>+D64</f>
        <v>Previous   Year</v>
      </c>
    </row>
    <row r="97" spans="1:4">
      <c r="A97" s="108"/>
      <c r="B97" s="109"/>
      <c r="C97" s="110"/>
      <c r="D97" s="111"/>
    </row>
    <row r="98" spans="1:4" ht="15">
      <c r="A98" s="189"/>
      <c r="B98" s="41" t="s">
        <v>492</v>
      </c>
      <c r="C98" s="30">
        <f>+C95</f>
        <v>22646510</v>
      </c>
      <c r="D98" s="112">
        <f>+D95</f>
        <v>2300531</v>
      </c>
    </row>
    <row r="99" spans="1:4">
      <c r="A99" s="189">
        <f>+A90+1</f>
        <v>26</v>
      </c>
      <c r="B99" s="14" t="s">
        <v>489</v>
      </c>
      <c r="C99" s="106">
        <v>0</v>
      </c>
      <c r="D99" s="113">
        <v>36720</v>
      </c>
    </row>
    <row r="100" spans="1:4">
      <c r="A100" s="189">
        <v>35</v>
      </c>
      <c r="B100" s="14" t="s">
        <v>490</v>
      </c>
      <c r="C100" s="106">
        <v>0</v>
      </c>
      <c r="D100" s="113">
        <v>22614</v>
      </c>
    </row>
    <row r="101" spans="1:4">
      <c r="A101" s="189">
        <f>+A100+1</f>
        <v>36</v>
      </c>
      <c r="B101" s="14" t="s">
        <v>493</v>
      </c>
      <c r="C101" s="198">
        <v>0</v>
      </c>
      <c r="D101" s="24">
        <v>54810</v>
      </c>
    </row>
    <row r="102" spans="1:4">
      <c r="A102" s="189"/>
      <c r="B102" s="14"/>
      <c r="C102" s="24"/>
      <c r="D102" s="24"/>
    </row>
    <row r="103" spans="1:4" ht="15.75">
      <c r="A103" s="189"/>
      <c r="B103" s="104" t="s">
        <v>214</v>
      </c>
      <c r="C103" s="24"/>
      <c r="D103" s="24"/>
    </row>
    <row r="104" spans="1:4">
      <c r="A104" s="189">
        <v>1</v>
      </c>
      <c r="B104" s="105" t="s">
        <v>193</v>
      </c>
      <c r="C104" s="198"/>
      <c r="D104" s="198">
        <v>0</v>
      </c>
    </row>
    <row r="105" spans="1:4">
      <c r="A105" s="189">
        <f t="shared" ref="A105:A121" si="1">+A104+1</f>
        <v>2</v>
      </c>
      <c r="B105" s="105" t="s">
        <v>194</v>
      </c>
      <c r="C105" s="198"/>
      <c r="D105" s="198">
        <v>0</v>
      </c>
    </row>
    <row r="106" spans="1:4">
      <c r="A106" s="189">
        <f t="shared" si="1"/>
        <v>3</v>
      </c>
      <c r="B106" s="105" t="s">
        <v>195</v>
      </c>
      <c r="C106" s="198"/>
      <c r="D106" s="198">
        <v>0</v>
      </c>
    </row>
    <row r="107" spans="1:4">
      <c r="A107" s="189">
        <f t="shared" si="1"/>
        <v>4</v>
      </c>
      <c r="B107" s="105" t="s">
        <v>196</v>
      </c>
      <c r="C107" s="24"/>
      <c r="D107" s="24">
        <v>1250</v>
      </c>
    </row>
    <row r="108" spans="1:4">
      <c r="A108" s="189">
        <f t="shared" si="1"/>
        <v>5</v>
      </c>
      <c r="B108" s="105" t="s">
        <v>198</v>
      </c>
      <c r="C108" s="24"/>
      <c r="D108" s="198">
        <v>0</v>
      </c>
    </row>
    <row r="109" spans="1:4">
      <c r="A109" s="189">
        <f t="shared" si="1"/>
        <v>6</v>
      </c>
      <c r="B109" s="105" t="s">
        <v>202</v>
      </c>
      <c r="C109" s="24">
        <v>160421</v>
      </c>
      <c r="D109" s="198">
        <v>0</v>
      </c>
    </row>
    <row r="110" spans="1:4">
      <c r="A110" s="189">
        <f t="shared" si="1"/>
        <v>7</v>
      </c>
      <c r="B110" s="105" t="s">
        <v>206</v>
      </c>
      <c r="C110" s="24"/>
      <c r="D110" s="198">
        <v>0</v>
      </c>
    </row>
    <row r="111" spans="1:4">
      <c r="A111" s="189">
        <f t="shared" si="1"/>
        <v>8</v>
      </c>
      <c r="B111" s="105" t="s">
        <v>210</v>
      </c>
      <c r="C111" s="24">
        <v>257604</v>
      </c>
      <c r="D111" s="24">
        <v>148654</v>
      </c>
    </row>
    <row r="112" spans="1:4">
      <c r="A112" s="189">
        <f t="shared" si="1"/>
        <v>9</v>
      </c>
      <c r="B112" s="14" t="s">
        <v>530</v>
      </c>
      <c r="C112" s="24">
        <v>8500</v>
      </c>
      <c r="D112" s="198">
        <v>0</v>
      </c>
    </row>
    <row r="113" spans="1:4">
      <c r="A113" s="189">
        <f t="shared" si="1"/>
        <v>10</v>
      </c>
      <c r="B113" s="14" t="s">
        <v>494</v>
      </c>
      <c r="C113" s="24">
        <v>97900</v>
      </c>
      <c r="D113" s="24">
        <v>86000</v>
      </c>
    </row>
    <row r="114" spans="1:4">
      <c r="A114" s="189">
        <f t="shared" si="1"/>
        <v>11</v>
      </c>
      <c r="B114" s="14" t="s">
        <v>495</v>
      </c>
      <c r="C114" s="106">
        <v>0</v>
      </c>
      <c r="D114" s="24">
        <v>49714</v>
      </c>
    </row>
    <row r="115" spans="1:4">
      <c r="A115" s="189">
        <f t="shared" si="1"/>
        <v>12</v>
      </c>
      <c r="B115" s="14" t="s">
        <v>496</v>
      </c>
      <c r="C115" s="106">
        <v>0</v>
      </c>
      <c r="D115" s="24">
        <v>45651</v>
      </c>
    </row>
    <row r="116" spans="1:4">
      <c r="A116" s="189">
        <f t="shared" si="1"/>
        <v>13</v>
      </c>
      <c r="B116" s="14" t="s">
        <v>207</v>
      </c>
      <c r="C116" s="198">
        <v>0</v>
      </c>
      <c r="D116" s="24">
        <v>6000</v>
      </c>
    </row>
    <row r="117" spans="1:4">
      <c r="A117" s="189">
        <f t="shared" si="1"/>
        <v>14</v>
      </c>
      <c r="B117" s="14" t="s">
        <v>497</v>
      </c>
      <c r="C117" s="106">
        <v>0</v>
      </c>
      <c r="D117" s="24">
        <v>15200</v>
      </c>
    </row>
    <row r="118" spans="1:4">
      <c r="A118" s="189">
        <f t="shared" si="1"/>
        <v>15</v>
      </c>
      <c r="B118" s="14" t="s">
        <v>498</v>
      </c>
      <c r="C118" s="106">
        <v>0</v>
      </c>
      <c r="D118" s="24">
        <v>15200</v>
      </c>
    </row>
    <row r="119" spans="1:4">
      <c r="A119" s="189">
        <f t="shared" si="1"/>
        <v>16</v>
      </c>
      <c r="B119" s="14" t="s">
        <v>499</v>
      </c>
      <c r="C119" s="106">
        <v>0</v>
      </c>
      <c r="D119" s="24">
        <v>15200</v>
      </c>
    </row>
    <row r="120" spans="1:4">
      <c r="A120" s="189">
        <f t="shared" si="1"/>
        <v>17</v>
      </c>
      <c r="B120" s="14" t="s">
        <v>500</v>
      </c>
      <c r="C120" s="106">
        <v>0</v>
      </c>
      <c r="D120" s="24">
        <v>5110</v>
      </c>
    </row>
    <row r="121" spans="1:4">
      <c r="A121" s="189">
        <f t="shared" si="1"/>
        <v>18</v>
      </c>
      <c r="B121" s="105" t="s">
        <v>211</v>
      </c>
      <c r="C121" s="24">
        <v>39900</v>
      </c>
      <c r="D121" s="24">
        <v>55770</v>
      </c>
    </row>
    <row r="122" spans="1:4">
      <c r="A122" s="189">
        <v>19</v>
      </c>
      <c r="B122" s="14" t="s">
        <v>501</v>
      </c>
      <c r="C122" s="198">
        <v>0</v>
      </c>
      <c r="D122" s="24">
        <v>3000</v>
      </c>
    </row>
    <row r="123" spans="1:4">
      <c r="A123" s="189">
        <v>20</v>
      </c>
      <c r="B123" s="14" t="s">
        <v>531</v>
      </c>
      <c r="C123" s="24">
        <v>867</v>
      </c>
      <c r="D123" s="24">
        <v>0</v>
      </c>
    </row>
    <row r="124" spans="1:4">
      <c r="A124" s="189"/>
      <c r="B124" s="14"/>
      <c r="C124" s="24"/>
      <c r="D124" s="113"/>
    </row>
    <row r="125" spans="1:4" ht="13.5" thickBot="1">
      <c r="A125" s="114"/>
      <c r="B125" s="102" t="s">
        <v>566</v>
      </c>
      <c r="C125" s="31">
        <f>SUM(C98:C124)</f>
        <v>23211702</v>
      </c>
      <c r="D125" s="115">
        <f>SUM(D98:D124)</f>
        <v>2861424</v>
      </c>
    </row>
    <row r="126" spans="1:4" ht="13.5" thickTop="1">
      <c r="A126" s="189"/>
      <c r="B126" s="60"/>
      <c r="C126" s="116"/>
      <c r="D126" s="117"/>
    </row>
    <row r="127" spans="1:4">
      <c r="A127" s="189"/>
      <c r="B127" s="60"/>
      <c r="C127" s="116"/>
      <c r="D127" s="117"/>
    </row>
    <row r="128" spans="1:4" ht="15.75">
      <c r="A128" s="118" t="s">
        <v>236</v>
      </c>
      <c r="B128" s="119"/>
      <c r="C128" s="200" t="s">
        <v>564</v>
      </c>
      <c r="D128" s="200" t="s">
        <v>564</v>
      </c>
    </row>
    <row r="129" spans="1:11" ht="30">
      <c r="A129" s="176" t="s">
        <v>29</v>
      </c>
      <c r="B129" s="173" t="str">
        <f>+B64</f>
        <v>Particulars</v>
      </c>
      <c r="C129" s="177" t="str">
        <f>C64</f>
        <v>Current      Year</v>
      </c>
      <c r="D129" s="178" t="str">
        <f>D64</f>
        <v>Previous   Year</v>
      </c>
      <c r="E129" s="175"/>
      <c r="F129" s="175"/>
      <c r="G129" s="175"/>
      <c r="H129" s="175"/>
      <c r="I129" s="175"/>
      <c r="J129" s="175"/>
      <c r="K129" s="175"/>
    </row>
    <row r="130" spans="1:11">
      <c r="A130" s="120">
        <v>1</v>
      </c>
      <c r="B130" s="12" t="s">
        <v>571</v>
      </c>
      <c r="C130" s="185">
        <v>-200000</v>
      </c>
      <c r="D130" s="121">
        <v>0</v>
      </c>
    </row>
    <row r="131" spans="1:11">
      <c r="A131" s="120">
        <f t="shared" ref="A131:A136" si="2">+A130+1</f>
        <v>2</v>
      </c>
      <c r="B131" s="12" t="s">
        <v>570</v>
      </c>
      <c r="C131" s="13">
        <v>1698384.94</v>
      </c>
      <c r="D131" s="121">
        <v>3333670.94</v>
      </c>
    </row>
    <row r="132" spans="1:11">
      <c r="A132" s="120">
        <f t="shared" si="2"/>
        <v>3</v>
      </c>
      <c r="B132" s="14" t="s">
        <v>572</v>
      </c>
      <c r="C132" s="6">
        <v>642294</v>
      </c>
      <c r="D132" s="122">
        <v>270570.21999999997</v>
      </c>
      <c r="E132" s="33"/>
      <c r="F132" s="33"/>
    </row>
    <row r="133" spans="1:11">
      <c r="A133" s="120">
        <f t="shared" si="2"/>
        <v>4</v>
      </c>
      <c r="B133" s="14" t="s">
        <v>573</v>
      </c>
      <c r="C133" s="6">
        <v>0</v>
      </c>
      <c r="D133" s="122">
        <v>3154277</v>
      </c>
      <c r="E133" s="33"/>
      <c r="F133" s="33"/>
    </row>
    <row r="134" spans="1:11">
      <c r="A134" s="120">
        <f t="shared" si="2"/>
        <v>5</v>
      </c>
      <c r="B134" s="14" t="s">
        <v>153</v>
      </c>
      <c r="C134" s="6">
        <v>164173</v>
      </c>
      <c r="D134" s="122">
        <v>283054</v>
      </c>
      <c r="E134" s="33"/>
    </row>
    <row r="135" spans="1:11">
      <c r="A135" s="120">
        <f t="shared" si="2"/>
        <v>6</v>
      </c>
      <c r="B135" s="14" t="s">
        <v>154</v>
      </c>
      <c r="C135" s="6">
        <v>0</v>
      </c>
      <c r="D135" s="122">
        <f>1148-2</f>
        <v>1146</v>
      </c>
    </row>
    <row r="136" spans="1:11">
      <c r="A136" s="120">
        <f t="shared" si="2"/>
        <v>7</v>
      </c>
      <c r="B136" s="14" t="s">
        <v>155</v>
      </c>
      <c r="C136" s="6">
        <v>11848</v>
      </c>
      <c r="D136" s="122">
        <v>0</v>
      </c>
    </row>
    <row r="137" spans="1:11">
      <c r="A137" s="120">
        <v>8</v>
      </c>
      <c r="B137" s="14" t="s">
        <v>156</v>
      </c>
      <c r="C137" s="24">
        <f>31000-44392</f>
        <v>-13392</v>
      </c>
      <c r="D137" s="122">
        <v>15093</v>
      </c>
      <c r="E137" s="33"/>
    </row>
    <row r="138" spans="1:11">
      <c r="A138" s="120">
        <v>9</v>
      </c>
      <c r="B138" s="14" t="s">
        <v>463</v>
      </c>
      <c r="C138" s="6">
        <f>636817-498874</f>
        <v>137943</v>
      </c>
      <c r="D138" s="122">
        <v>43598</v>
      </c>
    </row>
    <row r="139" spans="1:11">
      <c r="A139" s="120">
        <v>10</v>
      </c>
      <c r="B139" s="14" t="s">
        <v>574</v>
      </c>
      <c r="C139" s="202">
        <v>18500</v>
      </c>
      <c r="D139" s="122">
        <v>18500</v>
      </c>
      <c r="E139" s="1">
        <f ca="1">+'Schedule of BS (Assets)'!D17+'Schedule of BS (Assets)'!D63</f>
        <v>19514585</v>
      </c>
    </row>
    <row r="140" spans="1:11">
      <c r="A140" s="120">
        <f>+A139+1</f>
        <v>11</v>
      </c>
      <c r="B140" s="14" t="s">
        <v>372</v>
      </c>
      <c r="C140" s="6">
        <f ca="1">'Break-up &amp; Groupiungs'!D38</f>
        <v>21799967</v>
      </c>
      <c r="D140" s="122">
        <f ca="1">'Break-up &amp; Groupiungs'!E38</f>
        <v>16010856</v>
      </c>
      <c r="E140" s="33">
        <f>+D140-13819945-2175911-15000</f>
        <v>0</v>
      </c>
    </row>
    <row r="141" spans="1:11">
      <c r="A141" s="120"/>
      <c r="B141" s="14"/>
      <c r="C141" s="6"/>
      <c r="D141" s="122"/>
    </row>
    <row r="142" spans="1:11">
      <c r="A142" s="123"/>
      <c r="B142" s="124"/>
      <c r="C142" s="37"/>
      <c r="D142" s="125"/>
    </row>
    <row r="143" spans="1:11" ht="13.5" thickBot="1">
      <c r="A143" s="191"/>
      <c r="B143" s="102" t="s">
        <v>566</v>
      </c>
      <c r="C143" s="126">
        <f>SUM(C130:C142)</f>
        <v>24259717.940000001</v>
      </c>
      <c r="D143" s="126">
        <f>SUM(D130:D142)</f>
        <v>23130765.16</v>
      </c>
      <c r="E143" s="127">
        <f>+D143+D161</f>
        <v>23576152.16</v>
      </c>
      <c r="F143" s="128"/>
    </row>
    <row r="144" spans="1:11" ht="13.5" thickTop="1">
      <c r="E144" s="127">
        <f>+E143-23576152.16</f>
        <v>0</v>
      </c>
    </row>
    <row r="145" spans="1:4" ht="15.75">
      <c r="A145" s="95" t="s">
        <v>237</v>
      </c>
      <c r="B145" s="96"/>
      <c r="C145" s="200" t="s">
        <v>564</v>
      </c>
      <c r="D145" s="200" t="s">
        <v>564</v>
      </c>
    </row>
    <row r="146" spans="1:4" ht="30">
      <c r="A146" s="172" t="s">
        <v>29</v>
      </c>
      <c r="B146" s="173" t="s">
        <v>0</v>
      </c>
      <c r="C146" s="174" t="str">
        <f>C129</f>
        <v>Current      Year</v>
      </c>
      <c r="D146" s="174" t="str">
        <f>D129</f>
        <v>Previous   Year</v>
      </c>
    </row>
    <row r="147" spans="1:4">
      <c r="A147" s="97">
        <v>1</v>
      </c>
      <c r="B147" s="98" t="s">
        <v>215</v>
      </c>
      <c r="C147" s="6"/>
      <c r="D147" s="6"/>
    </row>
    <row r="148" spans="1:4">
      <c r="A148" s="97"/>
      <c r="B148" s="14" t="s">
        <v>455</v>
      </c>
      <c r="C148" s="6">
        <v>0</v>
      </c>
      <c r="D148" s="6">
        <v>0</v>
      </c>
    </row>
    <row r="149" spans="1:4">
      <c r="A149" s="97"/>
      <c r="B149" s="14"/>
      <c r="C149" s="6"/>
      <c r="D149" s="6"/>
    </row>
    <row r="150" spans="1:4">
      <c r="A150" s="97">
        <v>2</v>
      </c>
      <c r="B150" s="98" t="s">
        <v>86</v>
      </c>
      <c r="C150" s="6"/>
      <c r="D150" s="6"/>
    </row>
    <row r="151" spans="1:4">
      <c r="A151" s="97"/>
      <c r="B151" s="14" t="s">
        <v>454</v>
      </c>
      <c r="C151" s="6">
        <v>0</v>
      </c>
      <c r="D151" s="6">
        <v>26710</v>
      </c>
    </row>
    <row r="152" spans="1:4">
      <c r="A152" s="97"/>
      <c r="B152" s="14" t="s">
        <v>456</v>
      </c>
      <c r="C152" s="6">
        <v>0</v>
      </c>
      <c r="D152" s="6">
        <v>2206</v>
      </c>
    </row>
    <row r="153" spans="1:4">
      <c r="A153" s="97"/>
      <c r="B153" s="14" t="s">
        <v>457</v>
      </c>
      <c r="C153" s="6">
        <v>0</v>
      </c>
      <c r="D153" s="6">
        <v>8669</v>
      </c>
    </row>
    <row r="154" spans="1:4">
      <c r="A154" s="97"/>
      <c r="B154" s="14" t="s">
        <v>458</v>
      </c>
      <c r="C154" s="6">
        <v>0</v>
      </c>
      <c r="D154" s="6">
        <v>1103</v>
      </c>
    </row>
    <row r="155" spans="1:4">
      <c r="A155" s="97"/>
      <c r="B155" s="14" t="s">
        <v>459</v>
      </c>
      <c r="C155" s="6">
        <v>0</v>
      </c>
      <c r="D155" s="6">
        <v>3550</v>
      </c>
    </row>
    <row r="156" spans="1:4">
      <c r="A156" s="97"/>
      <c r="B156" s="14" t="s">
        <v>460</v>
      </c>
      <c r="C156" s="6">
        <v>0</v>
      </c>
      <c r="D156" s="6">
        <v>4000</v>
      </c>
    </row>
    <row r="157" spans="1:4">
      <c r="A157" s="97"/>
      <c r="B157" s="14" t="s">
        <v>461</v>
      </c>
      <c r="C157" s="6">
        <v>0</v>
      </c>
      <c r="D157" s="6">
        <v>2262</v>
      </c>
    </row>
    <row r="158" spans="1:4">
      <c r="A158" s="97"/>
      <c r="B158" s="14" t="s">
        <v>462</v>
      </c>
      <c r="C158" s="6">
        <v>0</v>
      </c>
      <c r="D158" s="6">
        <v>29202</v>
      </c>
    </row>
    <row r="159" spans="1:4">
      <c r="A159" s="97"/>
      <c r="B159" s="14" t="s">
        <v>464</v>
      </c>
      <c r="C159" s="6">
        <v>0</v>
      </c>
      <c r="D159" s="6">
        <v>367685</v>
      </c>
    </row>
    <row r="160" spans="1:4">
      <c r="A160" s="97"/>
      <c r="B160" s="14"/>
      <c r="C160" s="6"/>
      <c r="D160" s="6"/>
    </row>
    <row r="161" spans="1:4" ht="13.5" thickBot="1">
      <c r="A161" s="195"/>
      <c r="B161" s="102" t="s">
        <v>566</v>
      </c>
      <c r="C161" s="31">
        <f>SUM(C147:C160)</f>
        <v>0</v>
      </c>
      <c r="D161" s="31">
        <f>SUM(D147:D160)</f>
        <v>445387</v>
      </c>
    </row>
    <row r="162" spans="1:4" ht="13.5" thickTop="1"/>
  </sheetData>
  <mergeCells count="1">
    <mergeCell ref="A1:D1"/>
  </mergeCells>
  <phoneticPr fontId="0" type="noConversion"/>
  <printOptions horizontalCentered="1"/>
  <pageMargins left="0.78740157480314998" right="0.78740157480314998" top="0.4" bottom="0.28999999999999998" header="0.3" footer="0.21"/>
  <pageSetup scale="95" firstPageNumber="0" orientation="portrait" horizontalDpi="300" verticalDpi="300" r:id="rId1"/>
  <headerFooter alignWithMargins="0"/>
  <rowBreaks count="3" manualBreakCount="3">
    <brk id="50" max="16383" man="1"/>
    <brk id="95" max="3" man="1"/>
    <brk id="144" max="3" man="1"/>
  </rowBreaks>
  <legacyDrawing r:id="rId2"/>
</worksheet>
</file>

<file path=xl/worksheets/sheet4.xml><?xml version="1.0" encoding="utf-8"?>
<worksheet xmlns="http://schemas.openxmlformats.org/spreadsheetml/2006/main" xmlns:r="http://schemas.openxmlformats.org/officeDocument/2006/relationships">
  <dimension ref="A1:M70"/>
  <sheetViews>
    <sheetView zoomScale="110" zoomScaleNormal="110" workbookViewId="0">
      <pane ySplit="7" topLeftCell="A59" activePane="bottomLeft" state="frozen"/>
      <selection pane="bottomLeft" activeCell="B41" sqref="B41"/>
    </sheetView>
  </sheetViews>
  <sheetFormatPr defaultColWidth="11.5703125" defaultRowHeight="12.75"/>
  <cols>
    <col min="1" max="1" width="5.28515625" style="1" customWidth="1"/>
    <col min="2" max="2" width="27.42578125" style="1" customWidth="1"/>
    <col min="3" max="3" width="12" style="129" bestFit="1" customWidth="1"/>
    <col min="4" max="4" width="11.85546875" style="11" bestFit="1" customWidth="1"/>
    <col min="5" max="5" width="10.28515625" style="11" bestFit="1" customWidth="1"/>
    <col min="6" max="6" width="10" style="11" bestFit="1" customWidth="1"/>
    <col min="7" max="7" width="11.5703125" style="11"/>
    <col min="8" max="8" width="11.7109375" style="11" bestFit="1" customWidth="1"/>
    <col min="9" max="10" width="10.28515625" style="11" bestFit="1" customWidth="1"/>
    <col min="11" max="11" width="11.5703125" style="11"/>
    <col min="12" max="13" width="11.85546875" style="11" bestFit="1" customWidth="1"/>
    <col min="14" max="14" width="11.7109375" style="11" bestFit="1" customWidth="1"/>
    <col min="15" max="16384" width="11.5703125" style="11"/>
  </cols>
  <sheetData>
    <row r="1" spans="1:13" s="1" customFormat="1" ht="23.25">
      <c r="A1" s="204" t="str">
        <f ca="1">'Schedule of BS (liability)'!A1:D1</f>
        <v>NAME OF THE COMPANY</v>
      </c>
      <c r="B1" s="204"/>
      <c r="C1" s="204"/>
      <c r="D1" s="204"/>
      <c r="E1" s="204"/>
      <c r="F1" s="204"/>
      <c r="G1" s="204"/>
      <c r="H1" s="204"/>
      <c r="I1" s="204"/>
      <c r="J1" s="204"/>
      <c r="K1" s="204"/>
      <c r="L1" s="204"/>
      <c r="M1" s="204"/>
    </row>
    <row r="2" spans="1:13" s="1" customFormat="1" ht="15.75">
      <c r="A2" s="221" t="s">
        <v>527</v>
      </c>
      <c r="B2" s="221"/>
      <c r="C2" s="221"/>
      <c r="D2" s="221"/>
      <c r="E2" s="221"/>
      <c r="F2" s="221"/>
      <c r="G2" s="221"/>
      <c r="H2" s="221"/>
      <c r="I2" s="221"/>
      <c r="J2" s="221"/>
      <c r="K2" s="221"/>
      <c r="L2" s="221"/>
      <c r="M2" s="221"/>
    </row>
    <row r="3" spans="1:13" s="1" customFormat="1">
      <c r="C3" s="129"/>
    </row>
    <row r="4" spans="1:13" s="1" customFormat="1" ht="15.75">
      <c r="A4" s="96" t="s">
        <v>238</v>
      </c>
      <c r="C4" s="129"/>
    </row>
    <row r="5" spans="1:13" s="1" customFormat="1" ht="15.75">
      <c r="A5" s="96" t="s">
        <v>217</v>
      </c>
      <c r="C5" s="129"/>
      <c r="L5" s="200" t="s">
        <v>564</v>
      </c>
      <c r="M5" s="200" t="s">
        <v>564</v>
      </c>
    </row>
    <row r="6" spans="1:13" s="1" customFormat="1" ht="15.75">
      <c r="A6" s="209" t="s">
        <v>29</v>
      </c>
      <c r="B6" s="211" t="s">
        <v>0</v>
      </c>
      <c r="C6" s="222" t="s">
        <v>38</v>
      </c>
      <c r="D6" s="218" t="s">
        <v>34</v>
      </c>
      <c r="E6" s="219"/>
      <c r="F6" s="219"/>
      <c r="G6" s="220"/>
      <c r="H6" s="218" t="s">
        <v>37</v>
      </c>
      <c r="I6" s="219"/>
      <c r="J6" s="219"/>
      <c r="K6" s="220"/>
      <c r="L6" s="218" t="s">
        <v>39</v>
      </c>
      <c r="M6" s="220"/>
    </row>
    <row r="7" spans="1:13" s="1" customFormat="1" ht="36">
      <c r="A7" s="210"/>
      <c r="B7" s="212"/>
      <c r="C7" s="223"/>
      <c r="D7" s="130" t="s">
        <v>35</v>
      </c>
      <c r="E7" s="131" t="s">
        <v>32</v>
      </c>
      <c r="F7" s="131" t="s">
        <v>33</v>
      </c>
      <c r="G7" s="131" t="s">
        <v>36</v>
      </c>
      <c r="H7" s="131" t="s">
        <v>35</v>
      </c>
      <c r="I7" s="131" t="s">
        <v>32</v>
      </c>
      <c r="J7" s="131" t="s">
        <v>33</v>
      </c>
      <c r="K7" s="131" t="s">
        <v>36</v>
      </c>
      <c r="L7" s="131" t="s">
        <v>526</v>
      </c>
      <c r="M7" s="131" t="s">
        <v>40</v>
      </c>
    </row>
    <row r="8" spans="1:13" s="1" customFormat="1">
      <c r="A8" s="48" t="s">
        <v>44</v>
      </c>
      <c r="B8" s="98" t="s">
        <v>41</v>
      </c>
      <c r="C8" s="132"/>
      <c r="D8" s="14"/>
      <c r="E8" s="14"/>
      <c r="F8" s="14"/>
      <c r="G8" s="14"/>
      <c r="H8" s="14"/>
      <c r="I8" s="14"/>
      <c r="J8" s="14"/>
      <c r="K8" s="14"/>
      <c r="L8" s="14"/>
      <c r="M8" s="14"/>
    </row>
    <row r="9" spans="1:13" s="1" customFormat="1">
      <c r="A9" s="133">
        <v>1</v>
      </c>
      <c r="B9" s="14" t="s">
        <v>89</v>
      </c>
      <c r="C9" s="132"/>
      <c r="D9" s="14"/>
      <c r="E9" s="14"/>
      <c r="F9" s="14"/>
      <c r="G9" s="14"/>
      <c r="H9" s="14"/>
      <c r="I9" s="14"/>
      <c r="J9" s="14"/>
      <c r="K9" s="14"/>
      <c r="L9" s="14"/>
      <c r="M9" s="14"/>
    </row>
    <row r="10" spans="1:13">
      <c r="A10" s="133"/>
      <c r="B10" s="14" t="s">
        <v>575</v>
      </c>
      <c r="C10" s="134">
        <v>0</v>
      </c>
      <c r="D10" s="6">
        <v>566667</v>
      </c>
      <c r="E10" s="6">
        <v>0</v>
      </c>
      <c r="F10" s="6">
        <v>0</v>
      </c>
      <c r="G10" s="6">
        <f>+D10+E10-F10</f>
        <v>566667</v>
      </c>
      <c r="H10" s="6">
        <v>0</v>
      </c>
      <c r="I10" s="6">
        <f>ROUND((D10*C10)+(E10*C10/2),-0.1)</f>
        <v>0</v>
      </c>
      <c r="J10" s="6">
        <v>0</v>
      </c>
      <c r="K10" s="6">
        <f>+H10+I10-J10</f>
        <v>0</v>
      </c>
      <c r="L10" s="6">
        <f>+G10-K10</f>
        <v>566667</v>
      </c>
      <c r="M10" s="6">
        <f>+D10-H10</f>
        <v>566667</v>
      </c>
    </row>
    <row r="11" spans="1:13">
      <c r="A11" s="133">
        <v>2</v>
      </c>
      <c r="B11" s="14" t="s">
        <v>90</v>
      </c>
      <c r="C11" s="134">
        <v>0.1</v>
      </c>
      <c r="D11" s="6">
        <v>1233220</v>
      </c>
      <c r="E11" s="6">
        <v>0</v>
      </c>
      <c r="F11" s="6">
        <v>0</v>
      </c>
      <c r="G11" s="6">
        <f t="shared" ref="G11:G18" si="0">+D11+E11-F11</f>
        <v>1233220</v>
      </c>
      <c r="H11" s="6">
        <v>621397</v>
      </c>
      <c r="I11" s="6">
        <f t="shared" ref="I11:I18" si="1">ROUND((M11*C11)+((E11*C11)/2),-0.1)</f>
        <v>61182</v>
      </c>
      <c r="J11" s="6">
        <v>0</v>
      </c>
      <c r="K11" s="6">
        <f t="shared" ref="K11:K18" si="2">+H11+I11-J11</f>
        <v>682579</v>
      </c>
      <c r="L11" s="6">
        <f t="shared" ref="L11:L18" si="3">+G11-K11</f>
        <v>550641</v>
      </c>
      <c r="M11" s="6">
        <f t="shared" ref="M11:M18" si="4">+D11-H11</f>
        <v>611823</v>
      </c>
    </row>
    <row r="12" spans="1:13">
      <c r="A12" s="133">
        <v>3</v>
      </c>
      <c r="B12" s="14" t="s">
        <v>91</v>
      </c>
      <c r="C12" s="134">
        <v>0.1391</v>
      </c>
      <c r="D12" s="6">
        <v>7279157</v>
      </c>
      <c r="E12" s="6">
        <v>8111387</v>
      </c>
      <c r="F12" s="6">
        <v>0</v>
      </c>
      <c r="G12" s="6">
        <f t="shared" si="0"/>
        <v>15390544</v>
      </c>
      <c r="H12" s="6">
        <v>3936515</v>
      </c>
      <c r="I12" s="6">
        <f t="shared" si="1"/>
        <v>1029108</v>
      </c>
      <c r="J12" s="6">
        <v>0</v>
      </c>
      <c r="K12" s="6">
        <f t="shared" si="2"/>
        <v>4965623</v>
      </c>
      <c r="L12" s="6">
        <f t="shared" si="3"/>
        <v>10424921</v>
      </c>
      <c r="M12" s="6">
        <f t="shared" si="4"/>
        <v>3342642</v>
      </c>
    </row>
    <row r="13" spans="1:13">
      <c r="A13" s="133">
        <v>4</v>
      </c>
      <c r="B13" s="14" t="s">
        <v>53</v>
      </c>
      <c r="C13" s="134">
        <v>0.18099999999999999</v>
      </c>
      <c r="D13" s="6">
        <v>102361</v>
      </c>
      <c r="E13" s="6">
        <v>69300</v>
      </c>
      <c r="F13" s="6">
        <v>0</v>
      </c>
      <c r="G13" s="6">
        <f t="shared" si="0"/>
        <v>171661</v>
      </c>
      <c r="H13" s="6">
        <v>74679</v>
      </c>
      <c r="I13" s="6">
        <f t="shared" si="1"/>
        <v>11282</v>
      </c>
      <c r="J13" s="6">
        <v>0</v>
      </c>
      <c r="K13" s="6">
        <f t="shared" si="2"/>
        <v>85961</v>
      </c>
      <c r="L13" s="6">
        <f t="shared" si="3"/>
        <v>85700</v>
      </c>
      <c r="M13" s="6">
        <f t="shared" si="4"/>
        <v>27682</v>
      </c>
    </row>
    <row r="14" spans="1:13">
      <c r="A14" s="133">
        <v>5</v>
      </c>
      <c r="B14" s="14" t="s">
        <v>221</v>
      </c>
      <c r="C14" s="134">
        <v>0.25890000000000002</v>
      </c>
      <c r="D14" s="6">
        <v>2744216</v>
      </c>
      <c r="E14" s="6">
        <v>1606465</v>
      </c>
      <c r="F14" s="6">
        <v>0</v>
      </c>
      <c r="G14" s="6">
        <f t="shared" si="0"/>
        <v>4350681</v>
      </c>
      <c r="H14" s="6">
        <v>1887496</v>
      </c>
      <c r="I14" s="6">
        <f t="shared" si="1"/>
        <v>429762</v>
      </c>
      <c r="J14" s="6">
        <v>0</v>
      </c>
      <c r="K14" s="6">
        <f t="shared" si="2"/>
        <v>2317258</v>
      </c>
      <c r="L14" s="6">
        <f t="shared" si="3"/>
        <v>2033423</v>
      </c>
      <c r="M14" s="6">
        <f t="shared" si="4"/>
        <v>856720</v>
      </c>
    </row>
    <row r="15" spans="1:13">
      <c r="A15" s="133">
        <v>6</v>
      </c>
      <c r="B15" s="14" t="s">
        <v>92</v>
      </c>
      <c r="C15" s="134">
        <v>0.2</v>
      </c>
      <c r="D15" s="6">
        <v>358839</v>
      </c>
      <c r="E15" s="6">
        <f>19868+80400</f>
        <v>100268</v>
      </c>
      <c r="F15" s="6">
        <v>0</v>
      </c>
      <c r="G15" s="6">
        <f t="shared" si="0"/>
        <v>459107</v>
      </c>
      <c r="H15" s="6">
        <v>211909</v>
      </c>
      <c r="I15" s="6">
        <f t="shared" si="1"/>
        <v>39413</v>
      </c>
      <c r="J15" s="6">
        <v>0</v>
      </c>
      <c r="K15" s="6">
        <f t="shared" si="2"/>
        <v>251322</v>
      </c>
      <c r="L15" s="6">
        <f t="shared" si="3"/>
        <v>207785</v>
      </c>
      <c r="M15" s="6">
        <f t="shared" si="4"/>
        <v>146930</v>
      </c>
    </row>
    <row r="16" spans="1:13">
      <c r="A16" s="133">
        <v>7</v>
      </c>
      <c r="B16" s="14" t="s">
        <v>218</v>
      </c>
      <c r="C16" s="134">
        <v>0.4</v>
      </c>
      <c r="D16" s="6">
        <v>448495</v>
      </c>
      <c r="E16" s="6">
        <v>52698</v>
      </c>
      <c r="F16" s="6">
        <v>0</v>
      </c>
      <c r="G16" s="6">
        <f t="shared" si="0"/>
        <v>501193</v>
      </c>
      <c r="H16" s="6">
        <v>328513</v>
      </c>
      <c r="I16" s="6">
        <f t="shared" si="1"/>
        <v>58532</v>
      </c>
      <c r="J16" s="6">
        <v>0</v>
      </c>
      <c r="K16" s="6">
        <f t="shared" si="2"/>
        <v>387045</v>
      </c>
      <c r="L16" s="6">
        <f t="shared" si="3"/>
        <v>114148</v>
      </c>
      <c r="M16" s="6">
        <f t="shared" si="4"/>
        <v>119982</v>
      </c>
    </row>
    <row r="17" spans="1:13">
      <c r="A17" s="133">
        <f>+A16+1</f>
        <v>8</v>
      </c>
      <c r="B17" s="14" t="s">
        <v>219</v>
      </c>
      <c r="C17" s="134">
        <v>0.3</v>
      </c>
      <c r="D17" s="6">
        <v>201597</v>
      </c>
      <c r="E17" s="6"/>
      <c r="F17" s="6">
        <v>0</v>
      </c>
      <c r="G17" s="6">
        <f t="shared" si="0"/>
        <v>201597</v>
      </c>
      <c r="H17" s="6">
        <v>172310</v>
      </c>
      <c r="I17" s="6">
        <f t="shared" si="1"/>
        <v>8786</v>
      </c>
      <c r="J17" s="6">
        <v>0</v>
      </c>
      <c r="K17" s="6">
        <f t="shared" si="2"/>
        <v>181096</v>
      </c>
      <c r="L17" s="6">
        <f t="shared" si="3"/>
        <v>20501</v>
      </c>
      <c r="M17" s="6">
        <f t="shared" si="4"/>
        <v>29287</v>
      </c>
    </row>
    <row r="18" spans="1:13">
      <c r="A18" s="133">
        <v>9</v>
      </c>
      <c r="B18" s="14" t="s">
        <v>223</v>
      </c>
      <c r="C18" s="134">
        <v>0.1391</v>
      </c>
      <c r="D18" s="6">
        <v>0</v>
      </c>
      <c r="E18" s="6">
        <v>60000</v>
      </c>
      <c r="F18" s="6">
        <v>0</v>
      </c>
      <c r="G18" s="6">
        <f t="shared" si="0"/>
        <v>60000</v>
      </c>
      <c r="H18" s="6">
        <v>0</v>
      </c>
      <c r="I18" s="6">
        <f t="shared" si="1"/>
        <v>4173</v>
      </c>
      <c r="J18" s="6">
        <v>0</v>
      </c>
      <c r="K18" s="6">
        <f t="shared" si="2"/>
        <v>4173</v>
      </c>
      <c r="L18" s="6">
        <f t="shared" si="3"/>
        <v>55827</v>
      </c>
      <c r="M18" s="6">
        <f t="shared" si="4"/>
        <v>0</v>
      </c>
    </row>
    <row r="19" spans="1:13">
      <c r="A19" s="97"/>
      <c r="B19" s="14"/>
      <c r="C19" s="134"/>
      <c r="D19" s="6"/>
      <c r="E19" s="6"/>
      <c r="F19" s="6"/>
      <c r="G19" s="6"/>
      <c r="H19" s="6"/>
      <c r="I19" s="6"/>
      <c r="J19" s="6"/>
      <c r="K19" s="6"/>
      <c r="L19" s="6"/>
      <c r="M19" s="6"/>
    </row>
    <row r="20" spans="1:13" ht="13.5" thickBot="1">
      <c r="A20" s="135"/>
      <c r="B20" s="136" t="s">
        <v>49</v>
      </c>
      <c r="C20" s="132"/>
      <c r="D20" s="31">
        <f>SUM(D10:D19)</f>
        <v>12934552</v>
      </c>
      <c r="E20" s="31">
        <f t="shared" ref="E20:M20" si="5">SUM(E10:E19)</f>
        <v>10000118</v>
      </c>
      <c r="F20" s="31">
        <f t="shared" si="5"/>
        <v>0</v>
      </c>
      <c r="G20" s="31">
        <f t="shared" si="5"/>
        <v>22934670</v>
      </c>
      <c r="H20" s="31">
        <f t="shared" si="5"/>
        <v>7232819</v>
      </c>
      <c r="I20" s="31">
        <f t="shared" si="5"/>
        <v>1642238</v>
      </c>
      <c r="J20" s="31">
        <f t="shared" si="5"/>
        <v>0</v>
      </c>
      <c r="K20" s="31">
        <f t="shared" si="5"/>
        <v>8875057</v>
      </c>
      <c r="L20" s="31">
        <f t="shared" si="5"/>
        <v>14059613</v>
      </c>
      <c r="M20" s="31">
        <f t="shared" si="5"/>
        <v>5701733</v>
      </c>
    </row>
    <row r="21" spans="1:13" ht="13.5" thickTop="1">
      <c r="A21" s="135"/>
      <c r="B21" s="136"/>
      <c r="C21" s="132"/>
      <c r="D21" s="6"/>
      <c r="E21" s="6"/>
      <c r="F21" s="6"/>
      <c r="G21" s="6"/>
      <c r="H21" s="6"/>
      <c r="I21" s="6"/>
      <c r="J21" s="6"/>
      <c r="K21" s="6"/>
      <c r="L21" s="6"/>
      <c r="M21" s="6"/>
    </row>
    <row r="22" spans="1:13">
      <c r="A22" s="48" t="s">
        <v>43</v>
      </c>
      <c r="B22" s="98" t="s">
        <v>42</v>
      </c>
      <c r="C22" s="132"/>
      <c r="D22" s="6">
        <v>0</v>
      </c>
      <c r="E22" s="6">
        <v>0</v>
      </c>
      <c r="F22" s="6">
        <v>0</v>
      </c>
      <c r="G22" s="6">
        <f>+D22+E22-F22</f>
        <v>0</v>
      </c>
      <c r="H22" s="6">
        <v>0</v>
      </c>
      <c r="I22" s="6"/>
      <c r="J22" s="6">
        <v>0</v>
      </c>
      <c r="K22" s="6">
        <f>+H22+I22-J22</f>
        <v>0</v>
      </c>
      <c r="L22" s="6">
        <f>+G22-K22</f>
        <v>0</v>
      </c>
      <c r="M22" s="6">
        <f>+D22-H22</f>
        <v>0</v>
      </c>
    </row>
    <row r="23" spans="1:13">
      <c r="A23" s="48"/>
      <c r="B23" s="98"/>
      <c r="C23" s="132"/>
      <c r="D23" s="6"/>
      <c r="E23" s="6"/>
      <c r="F23" s="6"/>
      <c r="G23" s="6"/>
      <c r="H23" s="6"/>
      <c r="I23" s="6"/>
      <c r="J23" s="6"/>
      <c r="K23" s="6"/>
      <c r="L23" s="6"/>
      <c r="M23" s="6"/>
    </row>
    <row r="24" spans="1:13" ht="13.5" thickBot="1">
      <c r="A24" s="48"/>
      <c r="B24" s="136" t="s">
        <v>50</v>
      </c>
      <c r="C24" s="132"/>
      <c r="D24" s="99">
        <f>SUM(D22:D23)</f>
        <v>0</v>
      </c>
      <c r="E24" s="99">
        <f t="shared" ref="E24:M24" si="6">SUM(E22:E23)</f>
        <v>0</v>
      </c>
      <c r="F24" s="99">
        <f t="shared" si="6"/>
        <v>0</v>
      </c>
      <c r="G24" s="99">
        <f t="shared" si="6"/>
        <v>0</v>
      </c>
      <c r="H24" s="99">
        <f t="shared" si="6"/>
        <v>0</v>
      </c>
      <c r="I24" s="99">
        <f t="shared" si="6"/>
        <v>0</v>
      </c>
      <c r="J24" s="99">
        <f t="shared" si="6"/>
        <v>0</v>
      </c>
      <c r="K24" s="99">
        <f t="shared" si="6"/>
        <v>0</v>
      </c>
      <c r="L24" s="99">
        <f t="shared" si="6"/>
        <v>0</v>
      </c>
      <c r="M24" s="99">
        <f t="shared" si="6"/>
        <v>0</v>
      </c>
    </row>
    <row r="25" spans="1:13" ht="13.5" thickTop="1">
      <c r="A25" s="48" t="s">
        <v>45</v>
      </c>
      <c r="B25" s="98" t="s">
        <v>46</v>
      </c>
      <c r="C25" s="132"/>
      <c r="D25" s="6"/>
      <c r="E25" s="6"/>
      <c r="F25" s="6"/>
      <c r="G25" s="6"/>
      <c r="H25" s="6"/>
      <c r="I25" s="6"/>
      <c r="J25" s="6"/>
      <c r="K25" s="6"/>
      <c r="L25" s="6"/>
      <c r="M25" s="6"/>
    </row>
    <row r="26" spans="1:13">
      <c r="A26" s="133">
        <v>1</v>
      </c>
      <c r="B26" s="14" t="s">
        <v>220</v>
      </c>
      <c r="C26" s="132"/>
      <c r="D26" s="6">
        <v>0</v>
      </c>
      <c r="E26" s="6">
        <v>1418254</v>
      </c>
      <c r="F26" s="6">
        <v>0</v>
      </c>
      <c r="G26" s="6">
        <f>+D26+E26-F26</f>
        <v>1418254</v>
      </c>
      <c r="H26" s="6">
        <v>0</v>
      </c>
      <c r="I26" s="6">
        <f>ROUND((M26*C26)+((E26*C26)/2),-0.1)</f>
        <v>0</v>
      </c>
      <c r="J26" s="6">
        <v>0</v>
      </c>
      <c r="K26" s="6">
        <f>+H26+I26-J26</f>
        <v>0</v>
      </c>
      <c r="L26" s="6">
        <f>+G26-K26</f>
        <v>1418254</v>
      </c>
      <c r="M26" s="6">
        <f>+D26-H26</f>
        <v>0</v>
      </c>
    </row>
    <row r="27" spans="1:13">
      <c r="A27" s="137"/>
      <c r="B27" s="98"/>
      <c r="C27" s="132"/>
      <c r="D27" s="6"/>
      <c r="E27" s="6"/>
      <c r="F27" s="6"/>
      <c r="G27" s="6"/>
      <c r="H27" s="6"/>
      <c r="I27" s="6"/>
      <c r="J27" s="6"/>
      <c r="K27" s="6"/>
      <c r="L27" s="6"/>
      <c r="M27" s="6"/>
    </row>
    <row r="28" spans="1:13" ht="13.5" thickBot="1">
      <c r="A28" s="48"/>
      <c r="B28" s="136" t="s">
        <v>51</v>
      </c>
      <c r="C28" s="132"/>
      <c r="D28" s="99">
        <f>SUM(D26:D27)</f>
        <v>0</v>
      </c>
      <c r="E28" s="99">
        <f t="shared" ref="E28:M28" si="7">SUM(E26:E27)</f>
        <v>1418254</v>
      </c>
      <c r="F28" s="99">
        <f t="shared" si="7"/>
        <v>0</v>
      </c>
      <c r="G28" s="99">
        <f t="shared" si="7"/>
        <v>1418254</v>
      </c>
      <c r="H28" s="99">
        <f t="shared" si="7"/>
        <v>0</v>
      </c>
      <c r="I28" s="99">
        <f t="shared" si="7"/>
        <v>0</v>
      </c>
      <c r="J28" s="99">
        <f t="shared" si="7"/>
        <v>0</v>
      </c>
      <c r="K28" s="99">
        <f t="shared" si="7"/>
        <v>0</v>
      </c>
      <c r="L28" s="99">
        <f t="shared" si="7"/>
        <v>1418254</v>
      </c>
      <c r="M28" s="99">
        <f t="shared" si="7"/>
        <v>0</v>
      </c>
    </row>
    <row r="29" spans="1:13" ht="13.5" thickTop="1">
      <c r="A29" s="48"/>
      <c r="B29" s="98"/>
      <c r="C29" s="132"/>
      <c r="D29" s="6"/>
      <c r="E29" s="6"/>
      <c r="F29" s="6"/>
      <c r="G29" s="6"/>
      <c r="H29" s="6"/>
      <c r="I29" s="6"/>
      <c r="J29" s="6"/>
      <c r="K29" s="6"/>
      <c r="L29" s="6"/>
      <c r="M29" s="6"/>
    </row>
    <row r="30" spans="1:13">
      <c r="A30" s="48" t="s">
        <v>47</v>
      </c>
      <c r="B30" s="98" t="s">
        <v>48</v>
      </c>
      <c r="C30" s="132"/>
      <c r="D30" s="6">
        <v>0</v>
      </c>
      <c r="E30" s="6">
        <v>0</v>
      </c>
      <c r="F30" s="6">
        <v>0</v>
      </c>
      <c r="G30" s="6">
        <f>+D30+E30-F30</f>
        <v>0</v>
      </c>
      <c r="H30" s="6">
        <v>0</v>
      </c>
      <c r="I30" s="6"/>
      <c r="J30" s="6">
        <v>0</v>
      </c>
      <c r="K30" s="6">
        <f>+H30+I30-J30</f>
        <v>0</v>
      </c>
      <c r="L30" s="6">
        <f>+G30-K30</f>
        <v>0</v>
      </c>
      <c r="M30" s="6">
        <f>+D30-H30</f>
        <v>0</v>
      </c>
    </row>
    <row r="31" spans="1:13">
      <c r="A31" s="135"/>
      <c r="B31" s="14"/>
      <c r="C31" s="132"/>
      <c r="D31" s="6"/>
      <c r="E31" s="6"/>
      <c r="F31" s="6"/>
      <c r="G31" s="6"/>
      <c r="H31" s="6"/>
      <c r="I31" s="6"/>
      <c r="J31" s="6"/>
      <c r="K31" s="6"/>
      <c r="L31" s="6"/>
      <c r="M31" s="6"/>
    </row>
    <row r="32" spans="1:13" ht="13.5" thickBot="1">
      <c r="A32" s="135"/>
      <c r="B32" s="136" t="s">
        <v>52</v>
      </c>
      <c r="C32" s="132"/>
      <c r="D32" s="99">
        <f>SUM(D29:D31)</f>
        <v>0</v>
      </c>
      <c r="E32" s="99">
        <f t="shared" ref="E32:M32" si="8">SUM(E29:E31)</f>
        <v>0</v>
      </c>
      <c r="F32" s="99">
        <f t="shared" si="8"/>
        <v>0</v>
      </c>
      <c r="G32" s="99">
        <f t="shared" si="8"/>
        <v>0</v>
      </c>
      <c r="H32" s="99">
        <f t="shared" si="8"/>
        <v>0</v>
      </c>
      <c r="I32" s="99">
        <f t="shared" si="8"/>
        <v>0</v>
      </c>
      <c r="J32" s="99">
        <f t="shared" si="8"/>
        <v>0</v>
      </c>
      <c r="K32" s="99">
        <f t="shared" si="8"/>
        <v>0</v>
      </c>
      <c r="L32" s="99">
        <f t="shared" si="8"/>
        <v>0</v>
      </c>
      <c r="M32" s="99">
        <f t="shared" si="8"/>
        <v>0</v>
      </c>
    </row>
    <row r="33" spans="1:13" ht="13.5" thickTop="1">
      <c r="A33" s="135"/>
      <c r="B33" s="14"/>
      <c r="C33" s="132"/>
      <c r="D33" s="6"/>
      <c r="E33" s="6"/>
      <c r="F33" s="6"/>
      <c r="G33" s="6"/>
      <c r="H33" s="6"/>
      <c r="I33" s="6"/>
      <c r="J33" s="6"/>
      <c r="K33" s="6"/>
      <c r="L33" s="6"/>
      <c r="M33" s="6"/>
    </row>
    <row r="34" spans="1:13" ht="13.5" thickBot="1">
      <c r="A34" s="138"/>
      <c r="B34" s="139" t="s">
        <v>60</v>
      </c>
      <c r="C34" s="140"/>
      <c r="D34" s="141">
        <f t="shared" ref="D34:M34" si="9">D20+D24+D28+D32</f>
        <v>12934552</v>
      </c>
      <c r="E34" s="141">
        <f t="shared" si="9"/>
        <v>11418372</v>
      </c>
      <c r="F34" s="141">
        <f t="shared" si="9"/>
        <v>0</v>
      </c>
      <c r="G34" s="141">
        <f t="shared" si="9"/>
        <v>24352924</v>
      </c>
      <c r="H34" s="141">
        <f t="shared" si="9"/>
        <v>7232819</v>
      </c>
      <c r="I34" s="141">
        <f t="shared" si="9"/>
        <v>1642238</v>
      </c>
      <c r="J34" s="141">
        <f t="shared" si="9"/>
        <v>0</v>
      </c>
      <c r="K34" s="141">
        <f t="shared" si="9"/>
        <v>8875057</v>
      </c>
      <c r="L34" s="141">
        <f t="shared" si="9"/>
        <v>15477867</v>
      </c>
      <c r="M34" s="141">
        <f t="shared" si="9"/>
        <v>5701733</v>
      </c>
    </row>
    <row r="35" spans="1:13" ht="14.25" thickTop="1" thickBot="1">
      <c r="A35" s="138"/>
      <c r="B35" s="139" t="s">
        <v>61</v>
      </c>
      <c r="C35" s="142"/>
      <c r="D35" s="143">
        <v>12493752</v>
      </c>
      <c r="E35" s="143">
        <f>354800+86000</f>
        <v>440800</v>
      </c>
      <c r="F35" s="143">
        <v>0</v>
      </c>
      <c r="G35" s="143">
        <v>12934552</v>
      </c>
      <c r="H35" s="143">
        <v>6203079</v>
      </c>
      <c r="I35" s="143">
        <v>1029739</v>
      </c>
      <c r="J35" s="143">
        <v>0</v>
      </c>
      <c r="K35" s="143">
        <v>7232818</v>
      </c>
      <c r="L35" s="143">
        <v>5701734</v>
      </c>
      <c r="M35" s="143">
        <v>6290673</v>
      </c>
    </row>
    <row r="36" spans="1:13" ht="13.5" thickTop="1"/>
    <row r="38" spans="1:13" ht="15.75">
      <c r="A38" s="96" t="s">
        <v>216</v>
      </c>
      <c r="L38" s="200" t="s">
        <v>564</v>
      </c>
      <c r="M38" s="200" t="s">
        <v>564</v>
      </c>
    </row>
    <row r="39" spans="1:13" ht="15.75">
      <c r="A39" s="209" t="s">
        <v>29</v>
      </c>
      <c r="B39" s="211" t="s">
        <v>0</v>
      </c>
      <c r="C39" s="213" t="s">
        <v>38</v>
      </c>
      <c r="D39" s="215" t="s">
        <v>34</v>
      </c>
      <c r="E39" s="216"/>
      <c r="F39" s="216"/>
      <c r="G39" s="217"/>
      <c r="H39" s="215" t="s">
        <v>37</v>
      </c>
      <c r="I39" s="216"/>
      <c r="J39" s="216"/>
      <c r="K39" s="217"/>
      <c r="L39" s="215" t="s">
        <v>39</v>
      </c>
      <c r="M39" s="217"/>
    </row>
    <row r="40" spans="1:13" ht="38.25">
      <c r="A40" s="210"/>
      <c r="B40" s="212"/>
      <c r="C40" s="214"/>
      <c r="D40" s="144" t="s">
        <v>35</v>
      </c>
      <c r="E40" s="145" t="s">
        <v>32</v>
      </c>
      <c r="F40" s="145" t="s">
        <v>33</v>
      </c>
      <c r="G40" s="145" t="s">
        <v>36</v>
      </c>
      <c r="H40" s="145" t="s">
        <v>35</v>
      </c>
      <c r="I40" s="145" t="s">
        <v>32</v>
      </c>
      <c r="J40" s="145" t="s">
        <v>33</v>
      </c>
      <c r="K40" s="145" t="s">
        <v>36</v>
      </c>
      <c r="L40" s="145" t="str">
        <f>+L7</f>
        <v>WDV as on 31.12.2011</v>
      </c>
      <c r="M40" s="145" t="s">
        <v>40</v>
      </c>
    </row>
    <row r="41" spans="1:13">
      <c r="A41" s="48" t="s">
        <v>44</v>
      </c>
      <c r="B41" s="98" t="s">
        <v>41</v>
      </c>
      <c r="C41" s="132"/>
      <c r="D41" s="6"/>
      <c r="E41" s="6"/>
      <c r="F41" s="6"/>
      <c r="G41" s="6"/>
      <c r="H41" s="6"/>
      <c r="I41" s="6"/>
      <c r="J41" s="6"/>
      <c r="K41" s="6"/>
      <c r="L41" s="6"/>
      <c r="M41" s="6"/>
    </row>
    <row r="42" spans="1:13">
      <c r="A42" s="135">
        <v>1</v>
      </c>
      <c r="B42" s="14" t="s">
        <v>516</v>
      </c>
      <c r="C42" s="132">
        <v>0</v>
      </c>
      <c r="D42" s="6">
        <v>25000</v>
      </c>
      <c r="E42" s="6"/>
      <c r="F42" s="6">
        <v>0</v>
      </c>
      <c r="G42" s="6">
        <f>+D42+E42-F42</f>
        <v>25000</v>
      </c>
      <c r="H42" s="6">
        <v>0</v>
      </c>
      <c r="I42" s="6">
        <f t="shared" ref="I42:I48" si="10">ROUND((M42*C42)+((E42*C42)/2),-0.1)</f>
        <v>0</v>
      </c>
      <c r="J42" s="6">
        <v>0</v>
      </c>
      <c r="K42" s="6">
        <f t="shared" ref="K42:K48" si="11">+H42+I42-J42</f>
        <v>0</v>
      </c>
      <c r="L42" s="6">
        <f t="shared" ref="L42:L48" si="12">+G42-K42</f>
        <v>25000</v>
      </c>
      <c r="M42" s="6">
        <f t="shared" ref="M42:M48" si="13">+D42-H42</f>
        <v>25000</v>
      </c>
    </row>
    <row r="43" spans="1:13">
      <c r="A43" s="135">
        <v>2</v>
      </c>
      <c r="B43" s="14" t="s">
        <v>90</v>
      </c>
      <c r="C43" s="132">
        <v>0</v>
      </c>
      <c r="D43" s="6">
        <v>2323803</v>
      </c>
      <c r="E43" s="6"/>
      <c r="F43" s="6">
        <v>0</v>
      </c>
      <c r="G43" s="6">
        <f t="shared" ref="G43:G48" si="14">+D43+E43-F43</f>
        <v>2323803</v>
      </c>
      <c r="H43" s="6">
        <v>0</v>
      </c>
      <c r="I43" s="6">
        <f t="shared" si="10"/>
        <v>0</v>
      </c>
      <c r="J43" s="6">
        <v>0</v>
      </c>
      <c r="K43" s="6">
        <f t="shared" si="11"/>
        <v>0</v>
      </c>
      <c r="L43" s="6">
        <f t="shared" si="12"/>
        <v>2323803</v>
      </c>
      <c r="M43" s="6">
        <f t="shared" si="13"/>
        <v>2323803</v>
      </c>
    </row>
    <row r="44" spans="1:13">
      <c r="A44" s="135">
        <v>3</v>
      </c>
      <c r="B44" s="14" t="s">
        <v>91</v>
      </c>
      <c r="C44" s="132">
        <v>0</v>
      </c>
      <c r="D44" s="6">
        <v>4686917</v>
      </c>
      <c r="E44" s="6">
        <v>13240</v>
      </c>
      <c r="F44" s="6">
        <v>0</v>
      </c>
      <c r="G44" s="6">
        <f t="shared" si="14"/>
        <v>4700157</v>
      </c>
      <c r="H44" s="6">
        <v>0</v>
      </c>
      <c r="I44" s="6">
        <f t="shared" si="10"/>
        <v>0</v>
      </c>
      <c r="J44" s="6">
        <v>0</v>
      </c>
      <c r="K44" s="6">
        <f t="shared" si="11"/>
        <v>0</v>
      </c>
      <c r="L44" s="6">
        <f t="shared" si="12"/>
        <v>4700157</v>
      </c>
      <c r="M44" s="6">
        <f t="shared" si="13"/>
        <v>4686917</v>
      </c>
    </row>
    <row r="45" spans="1:13">
      <c r="A45" s="135">
        <v>4</v>
      </c>
      <c r="B45" s="14" t="s">
        <v>53</v>
      </c>
      <c r="C45" s="132">
        <v>0</v>
      </c>
      <c r="D45" s="6">
        <v>105125</v>
      </c>
      <c r="E45" s="6"/>
      <c r="F45" s="6">
        <v>0</v>
      </c>
      <c r="G45" s="6">
        <f t="shared" si="14"/>
        <v>105125</v>
      </c>
      <c r="H45" s="6">
        <v>0</v>
      </c>
      <c r="I45" s="6">
        <f t="shared" si="10"/>
        <v>0</v>
      </c>
      <c r="J45" s="6">
        <v>0</v>
      </c>
      <c r="K45" s="6">
        <f t="shared" si="11"/>
        <v>0</v>
      </c>
      <c r="L45" s="6">
        <f t="shared" si="12"/>
        <v>105125</v>
      </c>
      <c r="M45" s="6">
        <f t="shared" si="13"/>
        <v>105125</v>
      </c>
    </row>
    <row r="46" spans="1:13">
      <c r="A46" s="135">
        <v>5</v>
      </c>
      <c r="B46" s="14" t="s">
        <v>222</v>
      </c>
      <c r="C46" s="132">
        <v>0</v>
      </c>
      <c r="D46" s="6">
        <v>37500</v>
      </c>
      <c r="E46" s="6"/>
      <c r="F46" s="6">
        <v>0</v>
      </c>
      <c r="G46" s="6">
        <f t="shared" si="14"/>
        <v>37500</v>
      </c>
      <c r="H46" s="6">
        <v>0</v>
      </c>
      <c r="I46" s="6">
        <f t="shared" si="10"/>
        <v>0</v>
      </c>
      <c r="J46" s="6">
        <v>0</v>
      </c>
      <c r="K46" s="6">
        <f t="shared" si="11"/>
        <v>0</v>
      </c>
      <c r="L46" s="6">
        <f t="shared" si="12"/>
        <v>37500</v>
      </c>
      <c r="M46" s="6">
        <f t="shared" si="13"/>
        <v>37500</v>
      </c>
    </row>
    <row r="47" spans="1:13">
      <c r="A47" s="135">
        <v>6</v>
      </c>
      <c r="B47" s="14" t="s">
        <v>92</v>
      </c>
      <c r="C47" s="132">
        <v>0</v>
      </c>
      <c r="D47" s="6">
        <v>27350</v>
      </c>
      <c r="E47" s="6"/>
      <c r="F47" s="6">
        <v>0</v>
      </c>
      <c r="G47" s="6">
        <f t="shared" si="14"/>
        <v>27350</v>
      </c>
      <c r="H47" s="6">
        <v>0</v>
      </c>
      <c r="I47" s="6">
        <f t="shared" si="10"/>
        <v>0</v>
      </c>
      <c r="J47" s="6">
        <v>0</v>
      </c>
      <c r="K47" s="6">
        <f t="shared" si="11"/>
        <v>0</v>
      </c>
      <c r="L47" s="6">
        <f t="shared" si="12"/>
        <v>27350</v>
      </c>
      <c r="M47" s="6">
        <f t="shared" si="13"/>
        <v>27350</v>
      </c>
    </row>
    <row r="48" spans="1:13">
      <c r="A48" s="135">
        <v>7</v>
      </c>
      <c r="B48" s="14" t="s">
        <v>93</v>
      </c>
      <c r="C48" s="132">
        <v>0</v>
      </c>
      <c r="D48" s="6">
        <v>0</v>
      </c>
      <c r="E48" s="6"/>
      <c r="F48" s="6">
        <v>0</v>
      </c>
      <c r="G48" s="6">
        <f t="shared" si="14"/>
        <v>0</v>
      </c>
      <c r="H48" s="6">
        <v>0</v>
      </c>
      <c r="I48" s="6">
        <f t="shared" si="10"/>
        <v>0</v>
      </c>
      <c r="J48" s="6">
        <v>0</v>
      </c>
      <c r="K48" s="6">
        <f t="shared" si="11"/>
        <v>0</v>
      </c>
      <c r="L48" s="6">
        <f t="shared" si="12"/>
        <v>0</v>
      </c>
      <c r="M48" s="6">
        <f t="shared" si="13"/>
        <v>0</v>
      </c>
    </row>
    <row r="49" spans="1:13">
      <c r="A49" s="135"/>
      <c r="B49" s="14"/>
      <c r="C49" s="132"/>
      <c r="D49" s="6"/>
      <c r="E49" s="6"/>
      <c r="F49" s="6"/>
      <c r="G49" s="6"/>
      <c r="H49" s="6"/>
      <c r="I49" s="6"/>
      <c r="J49" s="6"/>
      <c r="K49" s="6"/>
      <c r="L49" s="6"/>
      <c r="M49" s="6"/>
    </row>
    <row r="50" spans="1:13" ht="13.5" thickBot="1">
      <c r="A50" s="135"/>
      <c r="B50" s="136" t="s">
        <v>49</v>
      </c>
      <c r="C50" s="132"/>
      <c r="D50" s="31">
        <f>SUM(D42:D48)</f>
        <v>7205695</v>
      </c>
      <c r="E50" s="31">
        <f t="shared" ref="E50:M50" si="15">SUM(E42:E48)</f>
        <v>13240</v>
      </c>
      <c r="F50" s="31">
        <f t="shared" si="15"/>
        <v>0</v>
      </c>
      <c r="G50" s="31">
        <f t="shared" si="15"/>
        <v>7218935</v>
      </c>
      <c r="H50" s="31">
        <f t="shared" si="15"/>
        <v>0</v>
      </c>
      <c r="I50" s="31">
        <f t="shared" si="15"/>
        <v>0</v>
      </c>
      <c r="J50" s="31">
        <f t="shared" si="15"/>
        <v>0</v>
      </c>
      <c r="K50" s="31">
        <f t="shared" si="15"/>
        <v>0</v>
      </c>
      <c r="L50" s="31">
        <f t="shared" si="15"/>
        <v>7218935</v>
      </c>
      <c r="M50" s="31">
        <f t="shared" si="15"/>
        <v>7205695</v>
      </c>
    </row>
    <row r="51" spans="1:13" ht="13.5" thickTop="1">
      <c r="A51" s="135"/>
      <c r="B51" s="136"/>
      <c r="C51" s="132"/>
      <c r="D51" s="6"/>
      <c r="E51" s="6"/>
      <c r="F51" s="6"/>
      <c r="G51" s="6"/>
      <c r="H51" s="6"/>
      <c r="I51" s="6"/>
      <c r="J51" s="6"/>
      <c r="K51" s="6"/>
      <c r="L51" s="6"/>
      <c r="M51" s="6"/>
    </row>
    <row r="52" spans="1:13">
      <c r="A52" s="48" t="s">
        <v>43</v>
      </c>
      <c r="B52" s="98" t="s">
        <v>42</v>
      </c>
      <c r="C52" s="132"/>
      <c r="D52" s="6">
        <v>0</v>
      </c>
      <c r="E52" s="6">
        <v>0</v>
      </c>
      <c r="F52" s="6">
        <v>0</v>
      </c>
      <c r="G52" s="6">
        <f>+D52+E52-F52</f>
        <v>0</v>
      </c>
      <c r="H52" s="6">
        <v>0</v>
      </c>
      <c r="I52" s="6"/>
      <c r="J52" s="6">
        <v>0</v>
      </c>
      <c r="K52" s="6">
        <f>+H52+I52-J52</f>
        <v>0</v>
      </c>
      <c r="L52" s="6">
        <f>+G52-K52</f>
        <v>0</v>
      </c>
      <c r="M52" s="6">
        <f>+D52-H52</f>
        <v>0</v>
      </c>
    </row>
    <row r="53" spans="1:13">
      <c r="A53" s="48"/>
      <c r="B53" s="98"/>
      <c r="C53" s="132"/>
      <c r="D53" s="6"/>
      <c r="E53" s="6"/>
      <c r="F53" s="6"/>
      <c r="G53" s="6"/>
      <c r="H53" s="6"/>
      <c r="I53" s="6"/>
      <c r="J53" s="6"/>
      <c r="K53" s="6"/>
      <c r="L53" s="6"/>
      <c r="M53" s="6"/>
    </row>
    <row r="54" spans="1:13" ht="13.5" thickBot="1">
      <c r="A54" s="48"/>
      <c r="B54" s="136" t="s">
        <v>50</v>
      </c>
      <c r="C54" s="132"/>
      <c r="D54" s="99">
        <f t="shared" ref="D54:M54" si="16">SUM(D53:D53)</f>
        <v>0</v>
      </c>
      <c r="E54" s="99">
        <f t="shared" si="16"/>
        <v>0</v>
      </c>
      <c r="F54" s="99">
        <f t="shared" si="16"/>
        <v>0</v>
      </c>
      <c r="G54" s="99">
        <f t="shared" si="16"/>
        <v>0</v>
      </c>
      <c r="H54" s="99">
        <f t="shared" si="16"/>
        <v>0</v>
      </c>
      <c r="I54" s="99">
        <f t="shared" si="16"/>
        <v>0</v>
      </c>
      <c r="J54" s="99">
        <f t="shared" si="16"/>
        <v>0</v>
      </c>
      <c r="K54" s="99">
        <f t="shared" si="16"/>
        <v>0</v>
      </c>
      <c r="L54" s="99">
        <f t="shared" si="16"/>
        <v>0</v>
      </c>
      <c r="M54" s="99">
        <f t="shared" si="16"/>
        <v>0</v>
      </c>
    </row>
    <row r="55" spans="1:13" ht="13.5" thickTop="1">
      <c r="A55" s="135"/>
      <c r="B55" s="14"/>
      <c r="C55" s="132"/>
      <c r="D55" s="6"/>
      <c r="E55" s="6"/>
      <c r="F55" s="6"/>
      <c r="G55" s="6"/>
      <c r="H55" s="6"/>
      <c r="I55" s="6"/>
      <c r="J55" s="6"/>
      <c r="K55" s="6"/>
      <c r="L55" s="6"/>
      <c r="M55" s="6"/>
    </row>
    <row r="56" spans="1:13">
      <c r="A56" s="48" t="s">
        <v>45</v>
      </c>
      <c r="B56" s="98" t="s">
        <v>46</v>
      </c>
      <c r="C56" s="132"/>
      <c r="D56" s="6">
        <v>230129</v>
      </c>
      <c r="E56" s="6">
        <v>0</v>
      </c>
      <c r="F56" s="6">
        <v>0</v>
      </c>
      <c r="G56" s="6">
        <f>+D56+E56-F56</f>
        <v>230129</v>
      </c>
      <c r="H56" s="6">
        <v>0</v>
      </c>
      <c r="I56" s="6"/>
      <c r="J56" s="6">
        <v>0</v>
      </c>
      <c r="K56" s="6">
        <f>+H56+I56-J56</f>
        <v>0</v>
      </c>
      <c r="L56" s="6">
        <f>+G56-K56</f>
        <v>230129</v>
      </c>
      <c r="M56" s="6">
        <f>+D56-H56</f>
        <v>230129</v>
      </c>
    </row>
    <row r="57" spans="1:13">
      <c r="A57" s="48"/>
      <c r="B57" s="98"/>
      <c r="C57" s="132"/>
      <c r="D57" s="6"/>
      <c r="E57" s="6"/>
      <c r="F57" s="6"/>
      <c r="G57" s="6"/>
      <c r="H57" s="6"/>
      <c r="I57" s="6"/>
      <c r="J57" s="6"/>
      <c r="K57" s="6"/>
      <c r="L57" s="6"/>
      <c r="M57" s="6"/>
    </row>
    <row r="58" spans="1:13" ht="13.5" thickBot="1">
      <c r="A58" s="48"/>
      <c r="B58" s="136" t="s">
        <v>51</v>
      </c>
      <c r="C58" s="132"/>
      <c r="D58" s="31">
        <f>SUM(D56:D57)</f>
        <v>230129</v>
      </c>
      <c r="E58" s="31">
        <f t="shared" ref="E58:M58" si="17">SUM(E56:E57)</f>
        <v>0</v>
      </c>
      <c r="F58" s="31">
        <f t="shared" si="17"/>
        <v>0</v>
      </c>
      <c r="G58" s="31">
        <f t="shared" si="17"/>
        <v>230129</v>
      </c>
      <c r="H58" s="31">
        <f t="shared" si="17"/>
        <v>0</v>
      </c>
      <c r="I58" s="31">
        <f t="shared" si="17"/>
        <v>0</v>
      </c>
      <c r="J58" s="31">
        <f t="shared" si="17"/>
        <v>0</v>
      </c>
      <c r="K58" s="31">
        <f t="shared" si="17"/>
        <v>0</v>
      </c>
      <c r="L58" s="31">
        <f t="shared" si="17"/>
        <v>230129</v>
      </c>
      <c r="M58" s="31">
        <f t="shared" si="17"/>
        <v>230129</v>
      </c>
    </row>
    <row r="59" spans="1:13" ht="13.5" thickTop="1">
      <c r="A59" s="48"/>
      <c r="B59" s="98"/>
      <c r="C59" s="132"/>
      <c r="D59" s="6"/>
      <c r="E59" s="6"/>
      <c r="F59" s="6"/>
      <c r="G59" s="6"/>
      <c r="H59" s="6"/>
      <c r="I59" s="6"/>
      <c r="J59" s="6"/>
      <c r="K59" s="6"/>
      <c r="L59" s="6"/>
      <c r="M59" s="6"/>
    </row>
    <row r="60" spans="1:13">
      <c r="A60" s="48" t="s">
        <v>47</v>
      </c>
      <c r="B60" s="98" t="s">
        <v>48</v>
      </c>
      <c r="C60" s="132"/>
      <c r="D60" s="6">
        <v>0</v>
      </c>
      <c r="E60" s="6">
        <v>0</v>
      </c>
      <c r="F60" s="6">
        <v>0</v>
      </c>
      <c r="G60" s="6">
        <f>+D60+E60-F60</f>
        <v>0</v>
      </c>
      <c r="H60" s="6">
        <v>0</v>
      </c>
      <c r="I60" s="6"/>
      <c r="J60" s="6">
        <v>0</v>
      </c>
      <c r="K60" s="6">
        <f>+H60+I60-J60</f>
        <v>0</v>
      </c>
      <c r="L60" s="6">
        <f>+G60-K60</f>
        <v>0</v>
      </c>
      <c r="M60" s="6">
        <f>+D60-H60</f>
        <v>0</v>
      </c>
    </row>
    <row r="61" spans="1:13">
      <c r="A61" s="135"/>
      <c r="B61" s="14"/>
      <c r="C61" s="132"/>
      <c r="D61" s="6"/>
      <c r="E61" s="6"/>
      <c r="F61" s="6"/>
      <c r="G61" s="6"/>
      <c r="H61" s="6"/>
      <c r="I61" s="6"/>
      <c r="J61" s="6"/>
      <c r="K61" s="6"/>
      <c r="L61" s="6"/>
      <c r="M61" s="6"/>
    </row>
    <row r="62" spans="1:13" ht="13.5" thickBot="1">
      <c r="A62" s="135"/>
      <c r="B62" s="136" t="s">
        <v>52</v>
      </c>
      <c r="C62" s="132"/>
      <c r="D62" s="99">
        <f>SUM(D60:D61)</f>
        <v>0</v>
      </c>
      <c r="E62" s="99">
        <f t="shared" ref="E62:M62" si="18">SUM(E60:E61)</f>
        <v>0</v>
      </c>
      <c r="F62" s="99">
        <f t="shared" si="18"/>
        <v>0</v>
      </c>
      <c r="G62" s="99">
        <f t="shared" si="18"/>
        <v>0</v>
      </c>
      <c r="H62" s="99">
        <f t="shared" si="18"/>
        <v>0</v>
      </c>
      <c r="I62" s="99">
        <f t="shared" si="18"/>
        <v>0</v>
      </c>
      <c r="J62" s="99">
        <f t="shared" si="18"/>
        <v>0</v>
      </c>
      <c r="K62" s="99">
        <f t="shared" si="18"/>
        <v>0</v>
      </c>
      <c r="L62" s="99">
        <f t="shared" si="18"/>
        <v>0</v>
      </c>
      <c r="M62" s="99">
        <f t="shared" si="18"/>
        <v>0</v>
      </c>
    </row>
    <row r="63" spans="1:13" ht="13.5" thickTop="1">
      <c r="A63" s="135"/>
      <c r="B63" s="14"/>
      <c r="C63" s="132"/>
      <c r="D63" s="6"/>
      <c r="E63" s="6"/>
      <c r="F63" s="6"/>
      <c r="G63" s="6"/>
      <c r="H63" s="6"/>
      <c r="I63" s="6"/>
      <c r="J63" s="6"/>
      <c r="K63" s="6"/>
      <c r="L63" s="6"/>
      <c r="M63" s="6"/>
    </row>
    <row r="64" spans="1:13">
      <c r="A64" s="135"/>
      <c r="B64" s="14"/>
      <c r="C64" s="132"/>
      <c r="D64" s="6"/>
      <c r="E64" s="6"/>
      <c r="F64" s="6"/>
      <c r="G64" s="6"/>
      <c r="H64" s="6"/>
      <c r="I64" s="6"/>
      <c r="J64" s="6"/>
      <c r="K64" s="6"/>
      <c r="L64" s="6"/>
      <c r="M64" s="6"/>
    </row>
    <row r="65" spans="1:13" ht="13.5" thickBot="1">
      <c r="A65" s="138"/>
      <c r="B65" s="139" t="s">
        <v>60</v>
      </c>
      <c r="C65" s="140"/>
      <c r="D65" s="141">
        <f t="shared" ref="D65:M65" si="19">D50+D54+D58+D62</f>
        <v>7435824</v>
      </c>
      <c r="E65" s="141">
        <f t="shared" si="19"/>
        <v>13240</v>
      </c>
      <c r="F65" s="141">
        <f t="shared" si="19"/>
        <v>0</v>
      </c>
      <c r="G65" s="141">
        <f t="shared" si="19"/>
        <v>7449064</v>
      </c>
      <c r="H65" s="141">
        <f t="shared" si="19"/>
        <v>0</v>
      </c>
      <c r="I65" s="141">
        <f t="shared" si="19"/>
        <v>0</v>
      </c>
      <c r="J65" s="141">
        <f t="shared" si="19"/>
        <v>0</v>
      </c>
      <c r="K65" s="141">
        <f t="shared" si="19"/>
        <v>0</v>
      </c>
      <c r="L65" s="141">
        <f t="shared" si="19"/>
        <v>7449064</v>
      </c>
      <c r="M65" s="141">
        <f t="shared" si="19"/>
        <v>7435824</v>
      </c>
    </row>
    <row r="66" spans="1:13" ht="14.25" thickTop="1" thickBot="1">
      <c r="A66" s="138"/>
      <c r="B66" s="139" t="s">
        <v>61</v>
      </c>
      <c r="C66" s="140"/>
      <c r="D66" s="143">
        <v>6961846</v>
      </c>
      <c r="E66" s="143">
        <v>473978</v>
      </c>
      <c r="F66" s="143">
        <v>0</v>
      </c>
      <c r="G66" s="143">
        <v>7435824</v>
      </c>
      <c r="H66" s="143">
        <v>0</v>
      </c>
      <c r="I66" s="143">
        <v>0</v>
      </c>
      <c r="J66" s="143">
        <v>0</v>
      </c>
      <c r="K66" s="143">
        <v>0</v>
      </c>
      <c r="L66" s="143">
        <v>7435824</v>
      </c>
      <c r="M66" s="143">
        <v>6961846</v>
      </c>
    </row>
    <row r="67" spans="1:13" ht="13.5" thickTop="1"/>
    <row r="68" spans="1:13" ht="13.5" thickBot="1">
      <c r="A68" s="138"/>
      <c r="B68" s="139" t="s">
        <v>227</v>
      </c>
      <c r="C68" s="140"/>
      <c r="D68" s="141">
        <f>+D34+D65</f>
        <v>20370376</v>
      </c>
      <c r="E68" s="141">
        <f t="shared" ref="E68:M68" si="20">+E34+E65</f>
        <v>11431612</v>
      </c>
      <c r="F68" s="141">
        <f t="shared" si="20"/>
        <v>0</v>
      </c>
      <c r="G68" s="141">
        <f t="shared" si="20"/>
        <v>31801988</v>
      </c>
      <c r="H68" s="141">
        <f t="shared" si="20"/>
        <v>7232819</v>
      </c>
      <c r="I68" s="141">
        <f t="shared" si="20"/>
        <v>1642238</v>
      </c>
      <c r="J68" s="141">
        <f t="shared" si="20"/>
        <v>0</v>
      </c>
      <c r="K68" s="141">
        <f t="shared" si="20"/>
        <v>8875057</v>
      </c>
      <c r="L68" s="141">
        <f t="shared" si="20"/>
        <v>22926931</v>
      </c>
      <c r="M68" s="141">
        <f t="shared" si="20"/>
        <v>13137557</v>
      </c>
    </row>
    <row r="69" spans="1:13" ht="14.25" thickTop="1" thickBot="1">
      <c r="A69" s="138"/>
      <c r="B69" s="139" t="s">
        <v>61</v>
      </c>
      <c r="C69" s="140"/>
      <c r="D69" s="143">
        <f t="shared" ref="D69:M69" si="21">+D35+D66</f>
        <v>19455598</v>
      </c>
      <c r="E69" s="143">
        <f t="shared" si="21"/>
        <v>914778</v>
      </c>
      <c r="F69" s="143">
        <f t="shared" si="21"/>
        <v>0</v>
      </c>
      <c r="G69" s="143">
        <f t="shared" si="21"/>
        <v>20370376</v>
      </c>
      <c r="H69" s="143">
        <f t="shared" si="21"/>
        <v>6203079</v>
      </c>
      <c r="I69" s="143">
        <f t="shared" si="21"/>
        <v>1029739</v>
      </c>
      <c r="J69" s="143">
        <f t="shared" si="21"/>
        <v>0</v>
      </c>
      <c r="K69" s="143">
        <f t="shared" si="21"/>
        <v>7232818</v>
      </c>
      <c r="L69" s="143">
        <f t="shared" si="21"/>
        <v>13137558</v>
      </c>
      <c r="M69" s="143">
        <f t="shared" si="21"/>
        <v>13252519</v>
      </c>
    </row>
    <row r="70" spans="1:13" ht="13.5" thickTop="1"/>
  </sheetData>
  <mergeCells count="14">
    <mergeCell ref="A1:M1"/>
    <mergeCell ref="A2:M2"/>
    <mergeCell ref="A6:A7"/>
    <mergeCell ref="B6:B7"/>
    <mergeCell ref="C6:C7"/>
    <mergeCell ref="A39:A40"/>
    <mergeCell ref="B39:B40"/>
    <mergeCell ref="C39:C40"/>
    <mergeCell ref="D39:G39"/>
    <mergeCell ref="L39:M39"/>
    <mergeCell ref="D6:G6"/>
    <mergeCell ref="H6:K6"/>
    <mergeCell ref="L6:M6"/>
    <mergeCell ref="H39:K39"/>
  </mergeCells>
  <phoneticPr fontId="0" type="noConversion"/>
  <printOptions horizontalCentered="1"/>
  <pageMargins left="7.0000000000000007E-2" right="0.06" top="0.52" bottom="0.39" header="0.28000000000000003" footer="0.18"/>
  <pageSetup scale="85" firstPageNumber="0" orientation="landscape" horizontalDpi="300" verticalDpi="300" r:id="rId1"/>
  <headerFooter alignWithMargins="0"/>
  <rowBreaks count="1" manualBreakCount="1">
    <brk id="36" max="12" man="1"/>
  </rowBreaks>
</worksheet>
</file>

<file path=xl/worksheets/sheet5.xml><?xml version="1.0" encoding="utf-8"?>
<worksheet xmlns="http://schemas.openxmlformats.org/spreadsheetml/2006/main" xmlns:r="http://schemas.openxmlformats.org/officeDocument/2006/relationships">
  <dimension ref="A1:I129"/>
  <sheetViews>
    <sheetView tabSelected="1" zoomScale="110" zoomScaleNormal="110" workbookViewId="0">
      <selection activeCell="A20" sqref="A20"/>
    </sheetView>
  </sheetViews>
  <sheetFormatPr defaultColWidth="11.5703125" defaultRowHeight="12.75"/>
  <cols>
    <col min="1" max="1" width="5.28515625" style="1" customWidth="1"/>
    <col min="2" max="2" width="55.140625" style="1" customWidth="1"/>
    <col min="3" max="4" width="12.7109375" style="11" customWidth="1"/>
    <col min="5" max="6" width="11.7109375" style="1" bestFit="1" customWidth="1"/>
    <col min="7" max="11" width="11.5703125" style="1"/>
    <col min="12" max="12" width="13.28515625" style="1" customWidth="1"/>
    <col min="13" max="13" width="13.5703125" style="1" customWidth="1"/>
    <col min="14" max="16384" width="11.5703125" style="1"/>
  </cols>
  <sheetData>
    <row r="1" spans="1:5" ht="23.25">
      <c r="A1" s="204" t="str">
        <f ca="1">'Schedule 7 Fixed assets'!A1:M1</f>
        <v>NAME OF THE COMPANY</v>
      </c>
      <c r="B1" s="204"/>
      <c r="C1" s="204"/>
      <c r="D1" s="204"/>
      <c r="E1" s="4"/>
    </row>
    <row r="2" spans="1:5" ht="23.25">
      <c r="A2" s="96" t="str">
        <f ca="1">'Schedule 7 Fixed assets'!A2:M2</f>
        <v>Schedules Forming Integral Part of the Balance Sheet as at 31st December, 2011</v>
      </c>
      <c r="B2" s="94"/>
      <c r="C2" s="94"/>
      <c r="D2" s="1"/>
    </row>
    <row r="3" spans="1:5">
      <c r="C3" s="1"/>
      <c r="D3" s="1"/>
    </row>
    <row r="4" spans="1:5">
      <c r="C4" s="1"/>
      <c r="D4" s="1"/>
    </row>
    <row r="5" spans="1:5" ht="15.75">
      <c r="A5" s="96" t="s">
        <v>505</v>
      </c>
      <c r="B5" s="96"/>
      <c r="C5" s="200" t="s">
        <v>564</v>
      </c>
      <c r="D5" s="200" t="s">
        <v>564</v>
      </c>
    </row>
    <row r="6" spans="1:5" ht="30">
      <c r="A6" s="172" t="s">
        <v>29</v>
      </c>
      <c r="B6" s="173" t="s">
        <v>0</v>
      </c>
      <c r="C6" s="174" t="str">
        <f ca="1">'Schedule of BS (liability)'!C129</f>
        <v>Current      Year</v>
      </c>
      <c r="D6" s="174" t="str">
        <f ca="1">'Schedule of BS (liability)'!D146</f>
        <v>Previous   Year</v>
      </c>
    </row>
    <row r="7" spans="1:5">
      <c r="A7" s="135">
        <v>1</v>
      </c>
      <c r="B7" s="14" t="s">
        <v>94</v>
      </c>
      <c r="C7" s="6">
        <v>0</v>
      </c>
      <c r="D7" s="6">
        <v>0</v>
      </c>
    </row>
    <row r="8" spans="1:5">
      <c r="A8" s="135">
        <v>2</v>
      </c>
      <c r="B8" s="14" t="s">
        <v>95</v>
      </c>
      <c r="C8" s="6">
        <f ca="1">'Break-up &amp; Groupiungs'!D46</f>
        <v>5410040</v>
      </c>
      <c r="D8" s="6">
        <f ca="1">'Break-up &amp; Groupiungs'!E46</f>
        <v>5410040</v>
      </c>
    </row>
    <row r="9" spans="1:5">
      <c r="A9" s="135">
        <v>3</v>
      </c>
      <c r="B9" s="14" t="s">
        <v>96</v>
      </c>
      <c r="C9" s="6">
        <v>0</v>
      </c>
      <c r="D9" s="6">
        <v>0</v>
      </c>
    </row>
    <row r="10" spans="1:5">
      <c r="A10" s="135">
        <v>4</v>
      </c>
      <c r="B10" s="14" t="s">
        <v>97</v>
      </c>
      <c r="C10" s="6">
        <v>0</v>
      </c>
      <c r="D10" s="6">
        <v>0</v>
      </c>
    </row>
    <row r="11" spans="1:5">
      <c r="A11" s="135">
        <v>5</v>
      </c>
      <c r="B11" s="14" t="s">
        <v>98</v>
      </c>
      <c r="C11" s="6">
        <v>0</v>
      </c>
      <c r="D11" s="6">
        <v>0</v>
      </c>
    </row>
    <row r="12" spans="1:5">
      <c r="A12" s="135">
        <v>6</v>
      </c>
      <c r="B12" s="14" t="s">
        <v>99</v>
      </c>
      <c r="C12" s="6">
        <v>0</v>
      </c>
      <c r="D12" s="6">
        <v>0</v>
      </c>
    </row>
    <row r="13" spans="1:5">
      <c r="A13" s="135"/>
      <c r="B13" s="105" t="s">
        <v>239</v>
      </c>
      <c r="C13" s="6">
        <v>130000</v>
      </c>
      <c r="D13" s="6">
        <v>130000</v>
      </c>
    </row>
    <row r="14" spans="1:5">
      <c r="A14" s="135">
        <v>7</v>
      </c>
      <c r="B14" s="14" t="s">
        <v>100</v>
      </c>
      <c r="C14" s="6">
        <v>0</v>
      </c>
      <c r="D14" s="6">
        <v>0</v>
      </c>
    </row>
    <row r="15" spans="1:5">
      <c r="A15" s="135">
        <v>8</v>
      </c>
      <c r="B15" s="14" t="s">
        <v>101</v>
      </c>
      <c r="C15" s="6">
        <v>0</v>
      </c>
      <c r="D15" s="6">
        <v>0</v>
      </c>
    </row>
    <row r="16" spans="1:5">
      <c r="A16" s="135"/>
      <c r="B16" s="105" t="s">
        <v>240</v>
      </c>
      <c r="C16" s="6">
        <v>152791</v>
      </c>
      <c r="D16" s="6">
        <v>152791</v>
      </c>
    </row>
    <row r="17" spans="1:7">
      <c r="A17" s="135"/>
      <c r="B17" s="105" t="s">
        <v>241</v>
      </c>
      <c r="C17" s="6">
        <v>0</v>
      </c>
      <c r="D17" s="6">
        <v>2764585</v>
      </c>
    </row>
    <row r="18" spans="1:7">
      <c r="A18" s="135"/>
      <c r="B18" s="105"/>
      <c r="C18" s="6"/>
      <c r="D18" s="6"/>
    </row>
    <row r="19" spans="1:7" ht="13.5" thickBot="1">
      <c r="A19" s="138"/>
      <c r="B19" s="102" t="s">
        <v>566</v>
      </c>
      <c r="C19" s="31">
        <f>SUM(C7:C17)</f>
        <v>5692831</v>
      </c>
      <c r="D19" s="31">
        <f>SUM(D7:D17)</f>
        <v>8457416</v>
      </c>
    </row>
    <row r="23" spans="1:7" ht="15.75">
      <c r="A23" s="96" t="s">
        <v>506</v>
      </c>
      <c r="B23" s="96"/>
      <c r="C23" s="200" t="s">
        <v>564</v>
      </c>
      <c r="D23" s="200" t="s">
        <v>564</v>
      </c>
    </row>
    <row r="24" spans="1:7" ht="30">
      <c r="A24" s="172" t="s">
        <v>29</v>
      </c>
      <c r="B24" s="173" t="s">
        <v>0</v>
      </c>
      <c r="C24" s="174" t="str">
        <f>+C6</f>
        <v>Current      Year</v>
      </c>
      <c r="D24" s="174" t="str">
        <f>+D6</f>
        <v>Previous   Year</v>
      </c>
      <c r="E24" s="175"/>
      <c r="F24" s="175"/>
      <c r="G24" s="175"/>
    </row>
    <row r="25" spans="1:7">
      <c r="A25" s="133" t="s">
        <v>102</v>
      </c>
      <c r="B25" s="98" t="s">
        <v>103</v>
      </c>
      <c r="C25" s="6"/>
      <c r="D25" s="6"/>
    </row>
    <row r="26" spans="1:7">
      <c r="A26" s="135"/>
      <c r="B26" s="146" t="s">
        <v>104</v>
      </c>
      <c r="C26" s="6">
        <v>0</v>
      </c>
      <c r="D26" s="6">
        <v>0</v>
      </c>
    </row>
    <row r="27" spans="1:7">
      <c r="A27" s="135"/>
      <c r="B27" s="146" t="s">
        <v>105</v>
      </c>
      <c r="C27" s="6">
        <v>0</v>
      </c>
      <c r="D27" s="6">
        <v>0</v>
      </c>
    </row>
    <row r="28" spans="1:7">
      <c r="A28" s="135"/>
      <c r="B28" s="146" t="s">
        <v>106</v>
      </c>
      <c r="C28" s="6">
        <v>0</v>
      </c>
      <c r="D28" s="6">
        <v>0</v>
      </c>
    </row>
    <row r="29" spans="1:7">
      <c r="A29" s="135"/>
      <c r="B29" s="146"/>
      <c r="C29" s="6"/>
      <c r="D29" s="6"/>
    </row>
    <row r="30" spans="1:7">
      <c r="A30" s="133" t="s">
        <v>107</v>
      </c>
      <c r="B30" s="98" t="s">
        <v>108</v>
      </c>
      <c r="C30" s="6"/>
      <c r="D30" s="6"/>
    </row>
    <row r="31" spans="1:7">
      <c r="A31" s="135"/>
      <c r="B31" s="146" t="s">
        <v>104</v>
      </c>
      <c r="C31" s="6"/>
      <c r="D31" s="6"/>
    </row>
    <row r="32" spans="1:7">
      <c r="A32" s="135"/>
      <c r="B32" s="14" t="s">
        <v>341</v>
      </c>
      <c r="C32" s="6">
        <f ca="1">'Break-up &amp; Groupiungs'!D216</f>
        <v>212880</v>
      </c>
      <c r="D32" s="6">
        <f ca="1">'Break-up &amp; Groupiungs'!E216</f>
        <v>203945</v>
      </c>
    </row>
    <row r="33" spans="1:7">
      <c r="A33" s="135"/>
      <c r="B33" s="14" t="s">
        <v>342</v>
      </c>
      <c r="C33" s="6">
        <f ca="1">'Break-up &amp; Groupiungs'!D246</f>
        <v>1421564.01</v>
      </c>
      <c r="D33" s="6">
        <f ca="1">'Break-up &amp; Groupiungs'!E246</f>
        <v>1025930.01</v>
      </c>
    </row>
    <row r="34" spans="1:7">
      <c r="A34" s="135"/>
      <c r="B34" s="146" t="s">
        <v>105</v>
      </c>
      <c r="C34" s="6">
        <v>0</v>
      </c>
      <c r="D34" s="6">
        <v>0</v>
      </c>
    </row>
    <row r="35" spans="1:7">
      <c r="A35" s="135"/>
      <c r="B35" s="146" t="s">
        <v>106</v>
      </c>
      <c r="C35" s="6">
        <v>0</v>
      </c>
      <c r="D35" s="6">
        <v>0</v>
      </c>
    </row>
    <row r="36" spans="1:7">
      <c r="A36" s="135"/>
      <c r="B36" s="146"/>
      <c r="C36" s="6"/>
      <c r="D36" s="6"/>
    </row>
    <row r="37" spans="1:7">
      <c r="A37" s="133" t="s">
        <v>109</v>
      </c>
      <c r="B37" s="98" t="s">
        <v>110</v>
      </c>
      <c r="C37" s="6">
        <v>0</v>
      </c>
      <c r="D37" s="6">
        <v>0</v>
      </c>
    </row>
    <row r="38" spans="1:7">
      <c r="A38" s="135"/>
      <c r="B38" s="14"/>
      <c r="C38" s="6"/>
      <c r="D38" s="6"/>
    </row>
    <row r="39" spans="1:7">
      <c r="A39" s="133" t="s">
        <v>111</v>
      </c>
      <c r="B39" s="98" t="s">
        <v>84</v>
      </c>
      <c r="C39" s="6">
        <v>0</v>
      </c>
      <c r="D39" s="6">
        <v>0</v>
      </c>
    </row>
    <row r="40" spans="1:7">
      <c r="A40" s="135"/>
      <c r="B40" s="14"/>
      <c r="C40" s="6"/>
      <c r="D40" s="6"/>
    </row>
    <row r="41" spans="1:7" ht="13.5" thickBot="1">
      <c r="A41" s="138"/>
      <c r="B41" s="102" t="s">
        <v>566</v>
      </c>
      <c r="C41" s="31">
        <f>SUM(C25:C40)</f>
        <v>1634444.01</v>
      </c>
      <c r="D41" s="31">
        <f>SUM(D25:D40)</f>
        <v>1229875.01</v>
      </c>
      <c r="E41" s="33"/>
    </row>
    <row r="42" spans="1:7" ht="13.5" thickTop="1"/>
    <row r="45" spans="1:7" ht="15.75">
      <c r="A45" s="96" t="s">
        <v>507</v>
      </c>
      <c r="B45" s="96"/>
      <c r="C45" s="200" t="s">
        <v>564</v>
      </c>
      <c r="D45" s="200" t="s">
        <v>564</v>
      </c>
    </row>
    <row r="46" spans="1:7" ht="30">
      <c r="A46" s="172" t="s">
        <v>29</v>
      </c>
      <c r="B46" s="173" t="s">
        <v>0</v>
      </c>
      <c r="C46" s="174" t="str">
        <f>C24</f>
        <v>Current      Year</v>
      </c>
      <c r="D46" s="174" t="str">
        <f>D24</f>
        <v>Previous   Year</v>
      </c>
      <c r="E46" s="175"/>
      <c r="F46" s="175"/>
      <c r="G46" s="175"/>
    </row>
    <row r="47" spans="1:7">
      <c r="A47" s="135">
        <v>1</v>
      </c>
      <c r="B47" s="14" t="s">
        <v>112</v>
      </c>
      <c r="C47" s="6">
        <v>0</v>
      </c>
      <c r="D47" s="6">
        <v>0</v>
      </c>
    </row>
    <row r="48" spans="1:7">
      <c r="A48" s="135"/>
      <c r="B48" s="146" t="s">
        <v>104</v>
      </c>
      <c r="C48" s="6">
        <v>0</v>
      </c>
      <c r="D48" s="6">
        <v>0</v>
      </c>
    </row>
    <row r="49" spans="1:6">
      <c r="A49" s="135"/>
      <c r="B49" s="146" t="s">
        <v>105</v>
      </c>
      <c r="C49" s="6">
        <v>0</v>
      </c>
      <c r="D49" s="6">
        <v>0</v>
      </c>
    </row>
    <row r="50" spans="1:6">
      <c r="A50" s="135"/>
      <c r="B50" s="146" t="s">
        <v>106</v>
      </c>
      <c r="C50" s="6">
        <v>0</v>
      </c>
      <c r="D50" s="6">
        <v>0</v>
      </c>
    </row>
    <row r="51" spans="1:6">
      <c r="A51" s="135">
        <v>2</v>
      </c>
      <c r="B51" s="14" t="s">
        <v>86</v>
      </c>
      <c r="C51" s="6">
        <v>0</v>
      </c>
      <c r="D51" s="6">
        <v>0</v>
      </c>
    </row>
    <row r="52" spans="1:6">
      <c r="A52" s="135"/>
      <c r="B52" s="14"/>
      <c r="C52" s="6"/>
      <c r="D52" s="6"/>
    </row>
    <row r="53" spans="1:6" ht="13.5" thickBot="1">
      <c r="A53" s="138"/>
      <c r="B53" s="102" t="s">
        <v>566</v>
      </c>
      <c r="C53" s="31">
        <f>SUM(C47:C52)</f>
        <v>0</v>
      </c>
      <c r="D53" s="31">
        <f>SUM(D47:D52)</f>
        <v>0</v>
      </c>
    </row>
    <row r="54" spans="1:6" ht="13.5" thickTop="1"/>
    <row r="55" spans="1:6" ht="15.75">
      <c r="A55" s="96" t="s">
        <v>508</v>
      </c>
      <c r="B55" s="96"/>
      <c r="C55" s="200" t="s">
        <v>564</v>
      </c>
      <c r="D55" s="200" t="s">
        <v>564</v>
      </c>
    </row>
    <row r="56" spans="1:6" ht="30">
      <c r="A56" s="172" t="s">
        <v>29</v>
      </c>
      <c r="B56" s="173" t="s">
        <v>0</v>
      </c>
      <c r="C56" s="174" t="str">
        <f>C46</f>
        <v>Current      Year</v>
      </c>
      <c r="D56" s="174" t="str">
        <f>D46</f>
        <v>Previous   Year</v>
      </c>
      <c r="E56" s="175"/>
    </row>
    <row r="57" spans="1:6">
      <c r="A57" s="135">
        <v>1</v>
      </c>
      <c r="B57" s="14" t="s">
        <v>113</v>
      </c>
      <c r="C57" s="6">
        <v>0</v>
      </c>
      <c r="D57" s="6">
        <v>0</v>
      </c>
    </row>
    <row r="58" spans="1:6">
      <c r="A58" s="135">
        <v>2</v>
      </c>
      <c r="B58" s="14" t="s">
        <v>114</v>
      </c>
      <c r="C58" s="6">
        <v>0</v>
      </c>
      <c r="D58" s="6">
        <v>0</v>
      </c>
    </row>
    <row r="59" spans="1:6">
      <c r="A59" s="135">
        <v>3</v>
      </c>
      <c r="B59" s="14" t="s">
        <v>115</v>
      </c>
      <c r="C59" s="6">
        <v>0</v>
      </c>
      <c r="D59" s="6">
        <v>0</v>
      </c>
    </row>
    <row r="60" spans="1:6">
      <c r="A60" s="135">
        <v>4</v>
      </c>
      <c r="B60" s="14" t="s">
        <v>116</v>
      </c>
      <c r="C60" s="6">
        <v>0</v>
      </c>
      <c r="D60" s="6">
        <v>0</v>
      </c>
    </row>
    <row r="61" spans="1:6">
      <c r="A61" s="135">
        <v>5</v>
      </c>
      <c r="B61" s="14" t="s">
        <v>99</v>
      </c>
      <c r="C61" s="6">
        <v>0</v>
      </c>
      <c r="D61" s="6">
        <v>0</v>
      </c>
    </row>
    <row r="62" spans="1:6">
      <c r="A62" s="135">
        <v>6</v>
      </c>
      <c r="B62" s="14" t="s">
        <v>100</v>
      </c>
      <c r="C62" s="6">
        <v>0</v>
      </c>
      <c r="D62" s="6">
        <v>0</v>
      </c>
    </row>
    <row r="63" spans="1:6">
      <c r="A63" s="135">
        <v>7</v>
      </c>
      <c r="B63" s="14" t="s">
        <v>242</v>
      </c>
      <c r="C63" s="6">
        <v>11314600</v>
      </c>
      <c r="D63" s="6">
        <v>16750000</v>
      </c>
      <c r="F63" s="33"/>
    </row>
    <row r="64" spans="1:6">
      <c r="A64" s="135"/>
      <c r="B64" s="14"/>
      <c r="C64" s="6"/>
      <c r="D64" s="6"/>
    </row>
    <row r="65" spans="1:8" ht="13.5" thickBot="1">
      <c r="A65" s="138"/>
      <c r="B65" s="102" t="s">
        <v>566</v>
      </c>
      <c r="C65" s="31">
        <f>SUM(C57:C64)</f>
        <v>11314600</v>
      </c>
      <c r="D65" s="31">
        <f>SUM(D57:D64)</f>
        <v>16750000</v>
      </c>
    </row>
    <row r="66" spans="1:8" ht="13.5" thickTop="1">
      <c r="A66" s="60"/>
      <c r="B66" s="20"/>
      <c r="C66" s="55"/>
      <c r="D66" s="55"/>
    </row>
    <row r="67" spans="1:8" ht="15.75">
      <c r="A67" s="96" t="s">
        <v>509</v>
      </c>
      <c r="B67" s="96"/>
      <c r="C67" s="200" t="s">
        <v>564</v>
      </c>
      <c r="D67" s="200" t="s">
        <v>564</v>
      </c>
    </row>
    <row r="68" spans="1:8" ht="30">
      <c r="A68" s="172" t="s">
        <v>29</v>
      </c>
      <c r="B68" s="173" t="s">
        <v>0</v>
      </c>
      <c r="C68" s="174" t="str">
        <f>+C56</f>
        <v>Current      Year</v>
      </c>
      <c r="D68" s="174" t="str">
        <f>+D56</f>
        <v>Previous   Year</v>
      </c>
      <c r="E68" s="175"/>
      <c r="F68" s="175"/>
      <c r="G68" s="175"/>
      <c r="H68" s="175"/>
    </row>
    <row r="69" spans="1:8">
      <c r="A69" s="135">
        <v>1</v>
      </c>
      <c r="B69" s="14" t="s">
        <v>117</v>
      </c>
      <c r="C69" s="6">
        <v>15141621.859999999</v>
      </c>
      <c r="D69" s="6">
        <v>0</v>
      </c>
    </row>
    <row r="70" spans="1:8">
      <c r="A70" s="135">
        <v>2</v>
      </c>
      <c r="B70" s="14" t="s">
        <v>118</v>
      </c>
      <c r="C70" s="6">
        <v>16594849.1</v>
      </c>
      <c r="D70" s="6">
        <v>15607483.699999999</v>
      </c>
    </row>
    <row r="71" spans="1:8">
      <c r="A71" s="135">
        <v>3</v>
      </c>
      <c r="B71" s="14" t="s">
        <v>119</v>
      </c>
      <c r="C71" s="6">
        <v>94356.23</v>
      </c>
      <c r="D71" s="6">
        <v>0</v>
      </c>
    </row>
    <row r="72" spans="1:8">
      <c r="A72" s="135">
        <v>4</v>
      </c>
      <c r="B72" s="14" t="s">
        <v>120</v>
      </c>
      <c r="C72" s="6">
        <v>0</v>
      </c>
      <c r="D72" s="6">
        <v>0</v>
      </c>
    </row>
    <row r="73" spans="1:8">
      <c r="A73" s="135">
        <v>5</v>
      </c>
      <c r="B73" s="14" t="s">
        <v>121</v>
      </c>
      <c r="C73" s="6">
        <v>3023048</v>
      </c>
      <c r="D73" s="6">
        <v>0</v>
      </c>
    </row>
    <row r="74" spans="1:8">
      <c r="A74" s="135">
        <v>6</v>
      </c>
      <c r="B74" s="14" t="s">
        <v>122</v>
      </c>
      <c r="C74" s="6">
        <v>0</v>
      </c>
      <c r="D74" s="6">
        <v>0</v>
      </c>
    </row>
    <row r="75" spans="1:8">
      <c r="A75" s="135">
        <v>7</v>
      </c>
      <c r="B75" s="14" t="s">
        <v>410</v>
      </c>
      <c r="C75" s="6">
        <v>1013165</v>
      </c>
      <c r="D75" s="6">
        <v>714873</v>
      </c>
    </row>
    <row r="76" spans="1:8">
      <c r="A76" s="135">
        <v>8</v>
      </c>
      <c r="B76" s="14" t="s">
        <v>123</v>
      </c>
      <c r="C76" s="6"/>
      <c r="D76" s="6">
        <v>0</v>
      </c>
    </row>
    <row r="77" spans="1:8" ht="13.5" thickBot="1">
      <c r="A77" s="138"/>
      <c r="B77" s="102" t="s">
        <v>566</v>
      </c>
      <c r="C77" s="31">
        <f>SUM(C69:C75)</f>
        <v>35867040.189999998</v>
      </c>
      <c r="D77" s="31">
        <f>SUM(D69:D76)</f>
        <v>16322356.699999999</v>
      </c>
      <c r="E77" s="33"/>
    </row>
    <row r="78" spans="1:8" ht="13.5" thickTop="1"/>
    <row r="79" spans="1:8" ht="15.75">
      <c r="A79" s="96" t="s">
        <v>510</v>
      </c>
      <c r="B79" s="96"/>
      <c r="C79" s="200" t="s">
        <v>564</v>
      </c>
      <c r="D79" s="200" t="s">
        <v>564</v>
      </c>
    </row>
    <row r="80" spans="1:8" ht="30">
      <c r="A80" s="172" t="s">
        <v>29</v>
      </c>
      <c r="B80" s="173" t="s">
        <v>0</v>
      </c>
      <c r="C80" s="174" t="str">
        <f>C56</f>
        <v>Current      Year</v>
      </c>
      <c r="D80" s="174" t="str">
        <f>D56</f>
        <v>Previous   Year</v>
      </c>
      <c r="E80" s="175"/>
      <c r="F80" s="175"/>
      <c r="G80" s="175"/>
    </row>
    <row r="81" spans="1:9">
      <c r="A81" s="135">
        <v>1</v>
      </c>
      <c r="B81" s="98" t="s">
        <v>124</v>
      </c>
      <c r="C81" s="6"/>
      <c r="D81" s="6"/>
    </row>
    <row r="82" spans="1:9">
      <c r="A82" s="135"/>
      <c r="B82" s="146" t="s">
        <v>104</v>
      </c>
      <c r="C82" s="6">
        <f ca="1">'Break-up &amp; Groupiungs'!D178</f>
        <v>112244.64</v>
      </c>
      <c r="D82" s="6">
        <f>2599234-203945-867730.79</f>
        <v>1527558.21</v>
      </c>
    </row>
    <row r="83" spans="1:9">
      <c r="A83" s="135"/>
      <c r="B83" s="146" t="s">
        <v>105</v>
      </c>
      <c r="C83" s="6">
        <v>0</v>
      </c>
      <c r="D83" s="6"/>
    </row>
    <row r="84" spans="1:9">
      <c r="A84" s="135"/>
      <c r="B84" s="146" t="s">
        <v>106</v>
      </c>
      <c r="C84" s="6">
        <v>0</v>
      </c>
      <c r="D84" s="6"/>
    </row>
    <row r="85" spans="1:9">
      <c r="A85" s="135">
        <v>2</v>
      </c>
      <c r="B85" s="98" t="s">
        <v>86</v>
      </c>
      <c r="C85" s="6"/>
      <c r="D85" s="6"/>
    </row>
    <row r="86" spans="1:9">
      <c r="A86" s="135"/>
      <c r="B86" s="146" t="s">
        <v>104</v>
      </c>
      <c r="C86" s="6">
        <f ca="1">+'Break-up &amp; Groupiungs'!D200</f>
        <v>54981653.059999995</v>
      </c>
      <c r="D86" s="6">
        <v>12119596</v>
      </c>
    </row>
    <row r="87" spans="1:9">
      <c r="A87" s="135"/>
      <c r="B87" s="146" t="s">
        <v>105</v>
      </c>
      <c r="C87" s="6">
        <v>0</v>
      </c>
      <c r="D87" s="6"/>
    </row>
    <row r="88" spans="1:9">
      <c r="A88" s="135"/>
      <c r="B88" s="146" t="s">
        <v>106</v>
      </c>
      <c r="C88" s="6">
        <v>0</v>
      </c>
      <c r="D88" s="6"/>
    </row>
    <row r="89" spans="1:9" ht="13.5" thickBot="1">
      <c r="A89" s="138"/>
      <c r="B89" s="102" t="s">
        <v>566</v>
      </c>
      <c r="C89" s="31">
        <f>SUM(C81:C88)</f>
        <v>55093897.699999996</v>
      </c>
      <c r="D89" s="31">
        <f>SUM(D81:D88)</f>
        <v>13647154.210000001</v>
      </c>
    </row>
    <row r="90" spans="1:9" ht="13.5" thickTop="1"/>
    <row r="91" spans="1:9" ht="15.75">
      <c r="A91" s="96" t="s">
        <v>511</v>
      </c>
      <c r="B91" s="96"/>
      <c r="C91" s="200" t="s">
        <v>564</v>
      </c>
      <c r="D91" s="200" t="s">
        <v>564</v>
      </c>
    </row>
    <row r="92" spans="1:9" ht="30">
      <c r="A92" s="172" t="s">
        <v>29</v>
      </c>
      <c r="B92" s="179" t="s">
        <v>0</v>
      </c>
      <c r="C92" s="174" t="str">
        <f>C80</f>
        <v>Current      Year</v>
      </c>
      <c r="D92" s="174" t="str">
        <f>D80</f>
        <v>Previous   Year</v>
      </c>
      <c r="E92" s="175"/>
      <c r="F92" s="175"/>
      <c r="G92" s="175"/>
      <c r="H92" s="175"/>
      <c r="I92" s="175"/>
    </row>
    <row r="93" spans="1:9">
      <c r="A93" s="135"/>
      <c r="B93" s="147"/>
      <c r="C93" s="49"/>
      <c r="D93" s="6"/>
    </row>
    <row r="94" spans="1:9">
      <c r="A94" s="135">
        <v>1</v>
      </c>
      <c r="B94" s="148" t="s">
        <v>54</v>
      </c>
      <c r="C94" s="49"/>
      <c r="D94" s="6"/>
    </row>
    <row r="95" spans="1:9">
      <c r="A95" s="135"/>
      <c r="B95" s="65" t="s">
        <v>55</v>
      </c>
      <c r="C95" s="49">
        <v>1111676</v>
      </c>
      <c r="D95" s="6">
        <v>325535</v>
      </c>
      <c r="F95" s="33"/>
    </row>
    <row r="96" spans="1:9">
      <c r="A96" s="135"/>
      <c r="B96" s="65" t="s">
        <v>56</v>
      </c>
      <c r="C96" s="49">
        <v>0</v>
      </c>
      <c r="D96" s="6">
        <v>0</v>
      </c>
    </row>
    <row r="97" spans="1:7">
      <c r="A97" s="135"/>
      <c r="B97" s="149" t="s">
        <v>57</v>
      </c>
      <c r="C97" s="150">
        <f>SUM(C95:C96)</f>
        <v>1111676</v>
      </c>
      <c r="D97" s="151">
        <f>SUM(D95:D96)</f>
        <v>325535</v>
      </c>
    </row>
    <row r="98" spans="1:7">
      <c r="A98" s="135"/>
      <c r="B98" s="65"/>
      <c r="C98" s="49"/>
      <c r="D98" s="6"/>
    </row>
    <row r="99" spans="1:7">
      <c r="A99" s="135">
        <v>2</v>
      </c>
      <c r="B99" s="148" t="s">
        <v>58</v>
      </c>
      <c r="C99" s="49"/>
      <c r="D99" s="6"/>
    </row>
    <row r="100" spans="1:7">
      <c r="A100" s="135"/>
      <c r="B100" s="65" t="s">
        <v>577</v>
      </c>
      <c r="C100" s="49">
        <v>1944149.59</v>
      </c>
      <c r="D100" s="6">
        <v>946319.81</v>
      </c>
    </row>
    <row r="101" spans="1:7">
      <c r="A101" s="135"/>
      <c r="B101" s="65" t="s">
        <v>578</v>
      </c>
      <c r="C101" s="49">
        <v>16325.36</v>
      </c>
      <c r="D101" s="6">
        <v>24779.75</v>
      </c>
    </row>
    <row r="102" spans="1:7">
      <c r="A102" s="135"/>
      <c r="B102" s="65" t="s">
        <v>579</v>
      </c>
      <c r="C102" s="49">
        <v>60745.5</v>
      </c>
      <c r="D102" s="6">
        <v>12778.5</v>
      </c>
    </row>
    <row r="103" spans="1:7">
      <c r="A103" s="135"/>
      <c r="B103" s="65" t="s">
        <v>580</v>
      </c>
      <c r="C103" s="49">
        <v>37338.44</v>
      </c>
      <c r="D103" s="6">
        <v>212151.44</v>
      </c>
    </row>
    <row r="104" spans="1:7">
      <c r="A104" s="135"/>
      <c r="B104" s="65"/>
      <c r="C104" s="49"/>
      <c r="D104" s="6"/>
    </row>
    <row r="105" spans="1:7">
      <c r="A105" s="135"/>
      <c r="B105" s="149" t="s">
        <v>59</v>
      </c>
      <c r="C105" s="150">
        <f>SUM(C99:C104)</f>
        <v>2058558.8900000001</v>
      </c>
      <c r="D105" s="151">
        <f>SUM(D99:D104)</f>
        <v>1196029.5</v>
      </c>
      <c r="E105" s="33"/>
    </row>
    <row r="106" spans="1:7">
      <c r="A106" s="135"/>
      <c r="B106" s="65"/>
      <c r="C106" s="49"/>
      <c r="D106" s="49"/>
    </row>
    <row r="107" spans="1:7">
      <c r="A107" s="135">
        <v>3</v>
      </c>
      <c r="B107" s="148" t="s">
        <v>517</v>
      </c>
      <c r="C107" s="49">
        <v>11241.47</v>
      </c>
      <c r="D107" s="49">
        <v>86401.9</v>
      </c>
    </row>
    <row r="108" spans="1:7">
      <c r="A108" s="135"/>
      <c r="B108" s="65"/>
      <c r="C108" s="49"/>
      <c r="D108" s="6"/>
    </row>
    <row r="109" spans="1:7" ht="13.5" thickBot="1">
      <c r="A109" s="138"/>
      <c r="B109" s="152" t="s">
        <v>125</v>
      </c>
      <c r="C109" s="141">
        <f>C97+C105+C107</f>
        <v>3181476.3600000003</v>
      </c>
      <c r="D109" s="31">
        <f>D97+D105+D107</f>
        <v>1607966.4</v>
      </c>
      <c r="E109" s="33"/>
    </row>
    <row r="110" spans="1:7" ht="13.5" thickTop="1">
      <c r="B110" s="65"/>
    </row>
    <row r="111" spans="1:7" ht="15.75">
      <c r="A111" s="96" t="s">
        <v>512</v>
      </c>
      <c r="B111" s="153"/>
      <c r="C111" s="200" t="s">
        <v>564</v>
      </c>
      <c r="D111" s="200" t="s">
        <v>564</v>
      </c>
    </row>
    <row r="112" spans="1:7" ht="30">
      <c r="A112" s="180" t="s">
        <v>29</v>
      </c>
      <c r="B112" s="181" t="s">
        <v>0</v>
      </c>
      <c r="C112" s="182" t="str">
        <f>C92</f>
        <v>Current      Year</v>
      </c>
      <c r="D112" s="174" t="str">
        <f>D92</f>
        <v>Previous   Year</v>
      </c>
      <c r="E112" s="175"/>
      <c r="F112" s="175"/>
      <c r="G112" s="175"/>
    </row>
    <row r="113" spans="1:5">
      <c r="A113" s="135">
        <v>1</v>
      </c>
      <c r="B113" s="65" t="s">
        <v>126</v>
      </c>
      <c r="C113" s="49"/>
      <c r="D113" s="6"/>
    </row>
    <row r="114" spans="1:5">
      <c r="A114" s="135"/>
      <c r="B114" s="154" t="s">
        <v>104</v>
      </c>
      <c r="C114" s="49"/>
      <c r="D114" s="6"/>
    </row>
    <row r="115" spans="1:5">
      <c r="A115" s="135"/>
      <c r="B115" s="65" t="s">
        <v>245</v>
      </c>
      <c r="C115" s="49">
        <f ca="1">'Break-up &amp; Groupiungs'!D161</f>
        <v>6942171.3200000003</v>
      </c>
      <c r="D115" s="6">
        <f ca="1">'Break-up &amp; Groupiungs'!E161</f>
        <v>7139323</v>
      </c>
    </row>
    <row r="116" spans="1:5" ht="3.75" customHeight="1">
      <c r="A116" s="135"/>
      <c r="B116" s="65"/>
      <c r="C116" s="49"/>
      <c r="D116" s="6"/>
    </row>
    <row r="117" spans="1:5">
      <c r="A117" s="135"/>
      <c r="B117" s="154" t="s">
        <v>105</v>
      </c>
      <c r="C117" s="49"/>
      <c r="D117" s="6"/>
    </row>
    <row r="118" spans="1:5" ht="2.25" customHeight="1">
      <c r="A118" s="135"/>
      <c r="B118" s="65"/>
      <c r="C118" s="49"/>
      <c r="D118" s="6"/>
    </row>
    <row r="119" spans="1:5">
      <c r="A119" s="135"/>
      <c r="B119" s="154" t="s">
        <v>106</v>
      </c>
      <c r="C119" s="49"/>
      <c r="D119" s="6"/>
    </row>
    <row r="120" spans="1:5" ht="2.25" customHeight="1">
      <c r="A120" s="135"/>
      <c r="B120" s="65"/>
      <c r="C120" s="49"/>
      <c r="D120" s="6"/>
    </row>
    <row r="121" spans="1:5">
      <c r="A121" s="135">
        <v>2</v>
      </c>
      <c r="B121" s="65" t="s">
        <v>86</v>
      </c>
      <c r="C121" s="49"/>
      <c r="D121" s="6"/>
    </row>
    <row r="122" spans="1:5">
      <c r="A122" s="135"/>
      <c r="B122" s="155" t="s">
        <v>243</v>
      </c>
      <c r="C122" s="6"/>
      <c r="D122" s="6"/>
    </row>
    <row r="123" spans="1:5">
      <c r="A123" s="135"/>
      <c r="B123" s="14" t="s">
        <v>244</v>
      </c>
      <c r="C123" s="6">
        <f ca="1">'Break-up &amp; Groupiungs'!D111</f>
        <v>6221376.5300000003</v>
      </c>
      <c r="D123" s="6">
        <v>1999903</v>
      </c>
    </row>
    <row r="124" spans="1:5">
      <c r="A124" s="135"/>
      <c r="B124" s="14" t="s">
        <v>246</v>
      </c>
      <c r="C124" s="6">
        <f ca="1">'Break-up &amp; Groupiungs'!D121</f>
        <v>881114</v>
      </c>
      <c r="D124" s="6">
        <f ca="1">'Break-up &amp; Groupiungs'!E121</f>
        <v>739451</v>
      </c>
    </row>
    <row r="125" spans="1:5">
      <c r="A125" s="135"/>
      <c r="B125" s="14" t="s">
        <v>469</v>
      </c>
      <c r="C125" s="6">
        <f ca="1">'Break-up &amp; Groupiungs'!D148</f>
        <v>1529064</v>
      </c>
      <c r="D125" s="6">
        <f ca="1">'Break-up &amp; Groupiungs'!E148</f>
        <v>868251</v>
      </c>
      <c r="E125" s="128"/>
    </row>
    <row r="126" spans="1:5">
      <c r="A126" s="135"/>
      <c r="B126" s="14" t="s">
        <v>281</v>
      </c>
      <c r="C126" s="6">
        <v>0</v>
      </c>
      <c r="D126" s="6">
        <v>64241</v>
      </c>
    </row>
    <row r="127" spans="1:5">
      <c r="A127" s="135"/>
      <c r="B127" s="156"/>
      <c r="C127" s="49"/>
      <c r="D127" s="6"/>
    </row>
    <row r="128" spans="1:5" ht="14.25" customHeight="1" thickBot="1">
      <c r="A128" s="138"/>
      <c r="B128" s="102" t="s">
        <v>566</v>
      </c>
      <c r="C128" s="31">
        <f>SUM(C113:C127)</f>
        <v>15573725.850000001</v>
      </c>
      <c r="D128" s="31">
        <f>SUM(D113:D127)</f>
        <v>10811169</v>
      </c>
    </row>
    <row r="129" ht="13.5" thickTop="1"/>
  </sheetData>
  <mergeCells count="1">
    <mergeCell ref="A1:D1"/>
  </mergeCells>
  <phoneticPr fontId="0" type="noConversion"/>
  <printOptions horizontalCentered="1"/>
  <pageMargins left="0.78740157480314998" right="0.78740157480314998" top="0.55118110236220497" bottom="0.62992125984252001" header="0.47244094488188998" footer="0.27559055118110198"/>
  <pageSetup scale="85" firstPageNumber="0" orientation="portrait" horizontalDpi="300" verticalDpi="300" r:id="rId1"/>
  <headerFooter alignWithMargins="0"/>
  <rowBreaks count="2" manualBreakCount="2">
    <brk id="43" max="16383" man="1"/>
    <brk id="89" max="16383" man="1"/>
  </rowBreaks>
  <legacyDrawing r:id="rId2"/>
</worksheet>
</file>

<file path=xl/worksheets/sheet6.xml><?xml version="1.0" encoding="utf-8"?>
<worksheet xmlns="http://schemas.openxmlformats.org/spreadsheetml/2006/main" xmlns:r="http://schemas.openxmlformats.org/officeDocument/2006/relationships">
  <dimension ref="A1:I104"/>
  <sheetViews>
    <sheetView zoomScale="110" zoomScaleNormal="110" workbookViewId="0">
      <selection sqref="A1:D1"/>
    </sheetView>
  </sheetViews>
  <sheetFormatPr defaultColWidth="11.5703125" defaultRowHeight="12.75"/>
  <cols>
    <col min="1" max="1" width="5.28515625" style="1" customWidth="1"/>
    <col min="2" max="2" width="47.42578125" style="1" customWidth="1"/>
    <col min="3" max="3" width="12.7109375" style="11" customWidth="1"/>
    <col min="4" max="4" width="13.140625" style="11" customWidth="1"/>
    <col min="5" max="5" width="12.7109375" style="1" bestFit="1" customWidth="1"/>
    <col min="6" max="6" width="11.7109375" style="1" bestFit="1" customWidth="1"/>
    <col min="7" max="11" width="11.5703125" style="1"/>
    <col min="12" max="12" width="13.28515625" style="1" customWidth="1"/>
    <col min="13" max="13" width="13.5703125" style="1" customWidth="1"/>
    <col min="14" max="16384" width="11.5703125" style="1"/>
  </cols>
  <sheetData>
    <row r="1" spans="1:8" ht="23.25">
      <c r="A1" s="204" t="str">
        <f ca="1">'Schedule of BS (Assets)'!A1:D1</f>
        <v>NAME OF THE COMPANY</v>
      </c>
      <c r="B1" s="204"/>
      <c r="C1" s="204"/>
      <c r="D1" s="204"/>
      <c r="E1" s="4"/>
    </row>
    <row r="2" spans="1:8" ht="23.25">
      <c r="A2" s="157" t="s">
        <v>528</v>
      </c>
      <c r="B2" s="94"/>
    </row>
    <row r="4" spans="1:8" ht="15.75">
      <c r="A4" s="96" t="s">
        <v>443</v>
      </c>
      <c r="B4" s="96"/>
      <c r="C4" s="200" t="s">
        <v>564</v>
      </c>
      <c r="D4" s="200" t="s">
        <v>564</v>
      </c>
    </row>
    <row r="5" spans="1:8" ht="30">
      <c r="A5" s="172" t="s">
        <v>29</v>
      </c>
      <c r="B5" s="173" t="s">
        <v>0</v>
      </c>
      <c r="C5" s="174" t="str">
        <f ca="1">'Schedule of BS (Assets)'!C112</f>
        <v>Current      Year</v>
      </c>
      <c r="D5" s="174" t="str">
        <f ca="1">+'Schedule of BS (Assets)'!D112</f>
        <v>Previous   Year</v>
      </c>
      <c r="E5" s="175"/>
      <c r="F5" s="175"/>
      <c r="G5" s="175"/>
      <c r="H5" s="175"/>
    </row>
    <row r="6" spans="1:8">
      <c r="A6" s="135">
        <v>1</v>
      </c>
      <c r="B6" s="14" t="s">
        <v>518</v>
      </c>
      <c r="C6" s="6">
        <v>88839840</v>
      </c>
      <c r="D6" s="6">
        <v>61392851</v>
      </c>
    </row>
    <row r="7" spans="1:8">
      <c r="A7" s="135">
        <v>2</v>
      </c>
      <c r="B7" s="14" t="s">
        <v>309</v>
      </c>
      <c r="C7" s="6">
        <v>14915802</v>
      </c>
      <c r="D7" s="6">
        <v>0</v>
      </c>
    </row>
    <row r="8" spans="1:8">
      <c r="A8" s="135">
        <v>3</v>
      </c>
      <c r="B8" s="14" t="s">
        <v>310</v>
      </c>
      <c r="C8" s="6">
        <v>4304128</v>
      </c>
      <c r="D8" s="6">
        <v>0</v>
      </c>
    </row>
    <row r="9" spans="1:8">
      <c r="A9" s="135">
        <v>4</v>
      </c>
      <c r="B9" s="14" t="s">
        <v>311</v>
      </c>
      <c r="C9" s="6">
        <v>35809685</v>
      </c>
      <c r="D9" s="6">
        <v>0</v>
      </c>
    </row>
    <row r="10" spans="1:8">
      <c r="A10" s="135">
        <v>5</v>
      </c>
      <c r="B10" s="14" t="s">
        <v>312</v>
      </c>
      <c r="C10" s="6">
        <v>364405</v>
      </c>
      <c r="D10" s="6">
        <v>705172</v>
      </c>
    </row>
    <row r="11" spans="1:8">
      <c r="A11" s="135"/>
      <c r="B11" s="14"/>
      <c r="C11" s="6"/>
      <c r="D11" s="6"/>
    </row>
    <row r="12" spans="1:8">
      <c r="A12" s="135"/>
      <c r="B12" s="14"/>
      <c r="C12" s="6"/>
      <c r="D12" s="6"/>
    </row>
    <row r="13" spans="1:8" ht="13.5" thickBot="1">
      <c r="A13" s="138"/>
      <c r="B13" s="102" t="s">
        <v>566</v>
      </c>
      <c r="C13" s="99">
        <f>SUM(C6:C12)</f>
        <v>144233860</v>
      </c>
      <c r="D13" s="99">
        <f>SUM(D6:D12)</f>
        <v>62098023</v>
      </c>
    </row>
    <row r="14" spans="1:8" ht="13.5" thickTop="1"/>
    <row r="15" spans="1:8" ht="15.75">
      <c r="A15" s="96" t="s">
        <v>444</v>
      </c>
      <c r="B15" s="96"/>
      <c r="C15" s="200" t="s">
        <v>564</v>
      </c>
      <c r="D15" s="200" t="s">
        <v>564</v>
      </c>
    </row>
    <row r="16" spans="1:8" ht="30">
      <c r="A16" s="172" t="s">
        <v>29</v>
      </c>
      <c r="B16" s="173" t="s">
        <v>0</v>
      </c>
      <c r="C16" s="174" t="str">
        <f ca="1">'Schedule of BS (liability)'!C129</f>
        <v>Current      Year</v>
      </c>
      <c r="D16" s="174" t="str">
        <f ca="1">'Schedule of BS (liability)'!D146</f>
        <v>Previous   Year</v>
      </c>
      <c r="E16" s="175"/>
    </row>
    <row r="17" spans="1:5">
      <c r="A17" s="135">
        <v>1</v>
      </c>
      <c r="B17" s="14" t="s">
        <v>313</v>
      </c>
      <c r="C17" s="6">
        <f>8913+13509</f>
        <v>22422</v>
      </c>
      <c r="D17" s="6">
        <v>0</v>
      </c>
    </row>
    <row r="18" spans="1:5">
      <c r="A18" s="135">
        <v>2</v>
      </c>
      <c r="B18" s="14" t="s">
        <v>314</v>
      </c>
      <c r="C18" s="6">
        <f>378+9200</f>
        <v>9578</v>
      </c>
      <c r="D18" s="6">
        <v>200822</v>
      </c>
    </row>
    <row r="19" spans="1:5">
      <c r="A19" s="135"/>
      <c r="B19" s="14"/>
      <c r="C19" s="6"/>
      <c r="D19" s="6"/>
    </row>
    <row r="20" spans="1:5" ht="13.5" thickBot="1">
      <c r="A20" s="138"/>
      <c r="B20" s="102" t="s">
        <v>566</v>
      </c>
      <c r="C20" s="31">
        <f>SUM(C17:C19)</f>
        <v>32000</v>
      </c>
      <c r="D20" s="31">
        <f>SUM(D17:D19)</f>
        <v>200822</v>
      </c>
    </row>
    <row r="21" spans="1:5" ht="13.5" thickTop="1"/>
    <row r="22" spans="1:5" ht="15.75">
      <c r="A22" s="96" t="s">
        <v>445</v>
      </c>
      <c r="C22" s="200" t="s">
        <v>564</v>
      </c>
      <c r="D22" s="200" t="s">
        <v>564</v>
      </c>
    </row>
    <row r="23" spans="1:5" ht="30">
      <c r="A23" s="172" t="s">
        <v>29</v>
      </c>
      <c r="B23" s="173" t="s">
        <v>0</v>
      </c>
      <c r="C23" s="174" t="str">
        <f>C16</f>
        <v>Current      Year</v>
      </c>
      <c r="D23" s="174" t="str">
        <f>D16</f>
        <v>Previous   Year</v>
      </c>
      <c r="E23" s="175"/>
    </row>
    <row r="24" spans="1:5">
      <c r="A24" s="158" t="s">
        <v>324</v>
      </c>
      <c r="B24" s="159" t="s">
        <v>325</v>
      </c>
      <c r="C24" s="160"/>
      <c r="D24" s="160"/>
    </row>
    <row r="25" spans="1:5">
      <c r="A25" s="135">
        <v>1</v>
      </c>
      <c r="B25" s="14" t="s">
        <v>318</v>
      </c>
      <c r="C25" s="6">
        <v>25588917</v>
      </c>
      <c r="D25" s="6">
        <v>1953231</v>
      </c>
    </row>
    <row r="26" spans="1:5">
      <c r="A26" s="135">
        <v>2</v>
      </c>
      <c r="B26" s="14" t="s">
        <v>319</v>
      </c>
      <c r="C26" s="6">
        <v>55017717</v>
      </c>
      <c r="D26" s="6">
        <v>17750144</v>
      </c>
    </row>
    <row r="27" spans="1:5">
      <c r="A27" s="135">
        <f>+A26+1</f>
        <v>3</v>
      </c>
      <c r="B27" s="14" t="s">
        <v>320</v>
      </c>
      <c r="C27" s="37">
        <v>10922957</v>
      </c>
      <c r="D27" s="37">
        <v>10065577</v>
      </c>
    </row>
    <row r="28" spans="1:5">
      <c r="A28" s="135"/>
      <c r="B28" s="136" t="s">
        <v>323</v>
      </c>
      <c r="C28" s="27">
        <f>SUM(C25:C27)</f>
        <v>91529591</v>
      </c>
      <c r="D28" s="27">
        <f>SUM(D25:D27)</f>
        <v>29768952</v>
      </c>
      <c r="E28" s="33">
        <f ca="1">+C28+'P &amp; L'!E12</f>
        <v>127391638</v>
      </c>
    </row>
    <row r="29" spans="1:5">
      <c r="A29" s="158" t="s">
        <v>326</v>
      </c>
      <c r="B29" s="161" t="s">
        <v>327</v>
      </c>
      <c r="C29" s="6"/>
      <c r="D29" s="6"/>
    </row>
    <row r="30" spans="1:5">
      <c r="A30" s="158"/>
      <c r="B30" s="162" t="s">
        <v>328</v>
      </c>
      <c r="C30" s="6">
        <f>5319634+6924</f>
        <v>5326558</v>
      </c>
      <c r="D30" s="6">
        <v>5281921</v>
      </c>
    </row>
    <row r="31" spans="1:5">
      <c r="A31" s="158"/>
      <c r="B31" s="162" t="s">
        <v>329</v>
      </c>
      <c r="C31" s="6">
        <v>355368</v>
      </c>
      <c r="D31" s="6">
        <v>363474</v>
      </c>
    </row>
    <row r="32" spans="1:5">
      <c r="A32" s="158"/>
      <c r="B32" s="162" t="s">
        <v>330</v>
      </c>
      <c r="C32" s="6">
        <f>2859852+2102277-315105</f>
        <v>4647024</v>
      </c>
      <c r="D32" s="6">
        <v>2311813</v>
      </c>
    </row>
    <row r="33" spans="1:6">
      <c r="A33" s="158"/>
      <c r="B33" s="162" t="s">
        <v>331</v>
      </c>
      <c r="C33" s="37">
        <v>185426</v>
      </c>
      <c r="D33" s="37">
        <v>271080</v>
      </c>
    </row>
    <row r="34" spans="1:6">
      <c r="A34" s="158"/>
      <c r="B34" s="136" t="s">
        <v>332</v>
      </c>
      <c r="C34" s="38">
        <f>SUM(C30:C33)</f>
        <v>10514376</v>
      </c>
      <c r="D34" s="38">
        <f>SUM(D30:D33)</f>
        <v>8228288</v>
      </c>
    </row>
    <row r="35" spans="1:6">
      <c r="A35" s="135"/>
      <c r="B35" s="14"/>
      <c r="C35" s="6"/>
      <c r="D35" s="6"/>
    </row>
    <row r="36" spans="1:6" ht="13.5" thickBot="1">
      <c r="A36" s="138"/>
      <c r="B36" s="102" t="s">
        <v>566</v>
      </c>
      <c r="C36" s="31">
        <f>+C28+C34</f>
        <v>102043967</v>
      </c>
      <c r="D36" s="31">
        <f>+D28+D34</f>
        <v>37997240</v>
      </c>
    </row>
    <row r="37" spans="1:6" ht="13.5" thickTop="1"/>
    <row r="38" spans="1:6" ht="15.75">
      <c r="A38" s="96" t="s">
        <v>446</v>
      </c>
      <c r="C38" s="200" t="s">
        <v>564</v>
      </c>
      <c r="D38" s="200" t="s">
        <v>564</v>
      </c>
    </row>
    <row r="39" spans="1:6" ht="30">
      <c r="A39" s="172" t="s">
        <v>29</v>
      </c>
      <c r="B39" s="173" t="s">
        <v>0</v>
      </c>
      <c r="C39" s="174" t="str">
        <f>C23</f>
        <v>Current      Year</v>
      </c>
      <c r="D39" s="174" t="str">
        <f>D23</f>
        <v>Previous   Year</v>
      </c>
      <c r="E39" s="175"/>
    </row>
    <row r="40" spans="1:6">
      <c r="A40" s="135">
        <v>1</v>
      </c>
      <c r="B40" s="14" t="s">
        <v>321</v>
      </c>
      <c r="C40" s="6">
        <f>+D41</f>
        <v>16322357</v>
      </c>
      <c r="D40" s="6">
        <v>15134895</v>
      </c>
    </row>
    <row r="41" spans="1:6">
      <c r="A41" s="135">
        <v>2</v>
      </c>
      <c r="B41" s="14" t="s">
        <v>322</v>
      </c>
      <c r="C41" s="6">
        <f ca="1">+'Schedule of BS (Assets)'!C77</f>
        <v>35867040.189999998</v>
      </c>
      <c r="D41" s="6">
        <v>16322357</v>
      </c>
      <c r="F41" s="33"/>
    </row>
    <row r="42" spans="1:6">
      <c r="A42" s="135"/>
      <c r="B42" s="14"/>
      <c r="C42" s="6"/>
      <c r="D42" s="6"/>
    </row>
    <row r="43" spans="1:6" ht="13.5" thickBot="1">
      <c r="A43" s="138"/>
      <c r="B43" s="102" t="s">
        <v>566</v>
      </c>
      <c r="C43" s="163">
        <f>+C40-C41</f>
        <v>-19544683.189999998</v>
      </c>
      <c r="D43" s="163">
        <f>+D40-D41</f>
        <v>-1187462</v>
      </c>
    </row>
    <row r="44" spans="1:6" ht="13.5" thickTop="1"/>
    <row r="45" spans="1:6" ht="15.75">
      <c r="A45" s="96" t="s">
        <v>447</v>
      </c>
      <c r="C45" s="200" t="s">
        <v>564</v>
      </c>
      <c r="D45" s="200" t="s">
        <v>564</v>
      </c>
    </row>
    <row r="46" spans="1:6" ht="30">
      <c r="A46" s="172" t="s">
        <v>29</v>
      </c>
      <c r="B46" s="173" t="s">
        <v>0</v>
      </c>
      <c r="C46" s="174" t="str">
        <f>C39</f>
        <v>Current      Year</v>
      </c>
      <c r="D46" s="174" t="str">
        <f>D39</f>
        <v>Previous   Year</v>
      </c>
    </row>
    <row r="47" spans="1:6">
      <c r="A47" s="135">
        <v>1</v>
      </c>
      <c r="B47" s="14" t="s">
        <v>335</v>
      </c>
      <c r="C47" s="6">
        <f>1437605-C48</f>
        <v>987605</v>
      </c>
      <c r="D47" s="6">
        <v>934298</v>
      </c>
    </row>
    <row r="48" spans="1:6">
      <c r="A48" s="135">
        <v>2</v>
      </c>
      <c r="B48" s="14" t="s">
        <v>336</v>
      </c>
      <c r="C48" s="6">
        <v>450000</v>
      </c>
      <c r="D48" s="6">
        <v>400000</v>
      </c>
    </row>
    <row r="49" spans="1:6">
      <c r="A49" s="135"/>
      <c r="B49" s="14"/>
      <c r="C49" s="6"/>
      <c r="D49" s="6"/>
    </row>
    <row r="50" spans="1:6" ht="13.5" thickBot="1">
      <c r="A50" s="138"/>
      <c r="B50" s="102" t="s">
        <v>566</v>
      </c>
      <c r="C50" s="31">
        <f>SUM(C47:C49)</f>
        <v>1437605</v>
      </c>
      <c r="D50" s="31">
        <f>SUM(D47:D49)</f>
        <v>1334298</v>
      </c>
    </row>
    <row r="51" spans="1:6" ht="13.5" thickTop="1"/>
    <row r="52" spans="1:6" ht="15.75">
      <c r="A52" s="96" t="s">
        <v>448</v>
      </c>
      <c r="C52" s="200" t="s">
        <v>564</v>
      </c>
      <c r="D52" s="200" t="s">
        <v>564</v>
      </c>
    </row>
    <row r="53" spans="1:6" ht="30">
      <c r="A53" s="172" t="s">
        <v>29</v>
      </c>
      <c r="B53" s="173" t="s">
        <v>0</v>
      </c>
      <c r="C53" s="174" t="str">
        <f>C46</f>
        <v>Current      Year</v>
      </c>
      <c r="D53" s="174" t="str">
        <f>D46</f>
        <v>Previous   Year</v>
      </c>
    </row>
    <row r="54" spans="1:6">
      <c r="A54" s="135">
        <v>1</v>
      </c>
      <c r="B54" s="14" t="s">
        <v>436</v>
      </c>
      <c r="C54" s="6">
        <v>2574609.0699999998</v>
      </c>
      <c r="D54" s="6">
        <v>1173132</v>
      </c>
    </row>
    <row r="55" spans="1:6">
      <c r="A55" s="135">
        <v>2</v>
      </c>
      <c r="B55" s="14" t="s">
        <v>437</v>
      </c>
      <c r="C55" s="6">
        <v>394013</v>
      </c>
      <c r="D55" s="6">
        <v>519179</v>
      </c>
    </row>
    <row r="56" spans="1:6">
      <c r="A56" s="135">
        <v>3</v>
      </c>
      <c r="B56" s="14" t="s">
        <v>438</v>
      </c>
      <c r="C56" s="6">
        <v>66359.149999999994</v>
      </c>
      <c r="D56" s="6">
        <v>25813</v>
      </c>
    </row>
    <row r="57" spans="1:6">
      <c r="A57" s="135">
        <v>4</v>
      </c>
      <c r="B57" s="14" t="s">
        <v>439</v>
      </c>
      <c r="C57" s="6">
        <v>666599.96</v>
      </c>
      <c r="D57" s="6">
        <v>38187</v>
      </c>
    </row>
    <row r="58" spans="1:6">
      <c r="A58" s="135">
        <v>5</v>
      </c>
      <c r="B58" s="14" t="s">
        <v>440</v>
      </c>
      <c r="C58" s="6">
        <v>493180.39</v>
      </c>
      <c r="D58" s="6">
        <v>99364</v>
      </c>
    </row>
    <row r="59" spans="1:6">
      <c r="A59" s="135">
        <v>6</v>
      </c>
      <c r="B59" s="14" t="s">
        <v>441</v>
      </c>
      <c r="C59" s="6">
        <v>80333</v>
      </c>
      <c r="D59" s="6">
        <v>694831</v>
      </c>
    </row>
    <row r="60" spans="1:6">
      <c r="A60" s="135"/>
      <c r="B60" s="14"/>
      <c r="C60" s="6"/>
      <c r="D60" s="6"/>
    </row>
    <row r="61" spans="1:6" ht="13.5" thickBot="1">
      <c r="A61" s="138"/>
      <c r="B61" s="102" t="s">
        <v>566</v>
      </c>
      <c r="C61" s="31">
        <f>SUM(C54:C60)</f>
        <v>4275094.5699999994</v>
      </c>
      <c r="D61" s="31">
        <f>SUM(D54:D60)</f>
        <v>2550506</v>
      </c>
    </row>
    <row r="62" spans="1:6" ht="13.5" thickTop="1"/>
    <row r="63" spans="1:6" ht="15.75">
      <c r="A63" s="96" t="s">
        <v>449</v>
      </c>
      <c r="C63" s="200" t="s">
        <v>564</v>
      </c>
      <c r="D63" s="200" t="s">
        <v>564</v>
      </c>
    </row>
    <row r="64" spans="1:6" ht="30">
      <c r="A64" s="172" t="s">
        <v>29</v>
      </c>
      <c r="B64" s="173" t="s">
        <v>0</v>
      </c>
      <c r="C64" s="174" t="str">
        <f>C53</f>
        <v>Current      Year</v>
      </c>
      <c r="D64" s="174" t="str">
        <f>D53</f>
        <v>Previous   Year</v>
      </c>
      <c r="E64" s="175"/>
      <c r="F64" s="175"/>
    </row>
    <row r="65" spans="1:9">
      <c r="A65" s="135">
        <v>1</v>
      </c>
      <c r="B65" s="14" t="s">
        <v>65</v>
      </c>
      <c r="C65" s="6">
        <f ca="1">'Schedule 7 Fixed assets'!I68</f>
        <v>1642238</v>
      </c>
      <c r="D65" s="6">
        <f ca="1">+'Schedule 7 Fixed assets'!I69</f>
        <v>1029739</v>
      </c>
    </row>
    <row r="66" spans="1:9">
      <c r="A66" s="135">
        <v>2</v>
      </c>
      <c r="B66" s="14" t="s">
        <v>66</v>
      </c>
      <c r="C66" s="6">
        <v>0</v>
      </c>
      <c r="D66" s="6">
        <v>0</v>
      </c>
    </row>
    <row r="67" spans="1:9">
      <c r="A67" s="135"/>
      <c r="B67" s="14"/>
      <c r="C67" s="6"/>
      <c r="D67" s="6"/>
    </row>
    <row r="68" spans="1:9" ht="13.5" thickBot="1">
      <c r="A68" s="138"/>
      <c r="B68" s="102" t="s">
        <v>566</v>
      </c>
      <c r="C68" s="31">
        <f>SUM(C65:C67)</f>
        <v>1642238</v>
      </c>
      <c r="D68" s="31">
        <f>SUM(D65:D67)</f>
        <v>1029739</v>
      </c>
    </row>
    <row r="69" spans="1:9" ht="13.5" thickTop="1"/>
    <row r="70" spans="1:9" ht="15.75">
      <c r="A70" s="96" t="s">
        <v>450</v>
      </c>
      <c r="C70" s="200" t="s">
        <v>564</v>
      </c>
      <c r="D70" s="200" t="s">
        <v>564</v>
      </c>
    </row>
    <row r="71" spans="1:9" ht="30">
      <c r="A71" s="172" t="s">
        <v>29</v>
      </c>
      <c r="B71" s="173" t="s">
        <v>0</v>
      </c>
      <c r="C71" s="174" t="str">
        <f>C64</f>
        <v>Current      Year</v>
      </c>
      <c r="D71" s="174" t="str">
        <f>D64</f>
        <v>Previous   Year</v>
      </c>
      <c r="E71" s="175"/>
      <c r="F71" s="175"/>
      <c r="G71" s="175"/>
      <c r="H71" s="175"/>
      <c r="I71" s="175"/>
    </row>
    <row r="72" spans="1:9">
      <c r="A72" s="158">
        <v>1</v>
      </c>
      <c r="B72" s="12" t="s">
        <v>413</v>
      </c>
      <c r="C72" s="13">
        <v>271599</v>
      </c>
      <c r="D72" s="13">
        <v>249232</v>
      </c>
    </row>
    <row r="73" spans="1:9">
      <c r="A73" s="158">
        <f>+A72+1</f>
        <v>2</v>
      </c>
      <c r="B73" s="12" t="s">
        <v>519</v>
      </c>
      <c r="C73" s="13">
        <v>127849</v>
      </c>
      <c r="D73" s="13">
        <v>58711</v>
      </c>
    </row>
    <row r="74" spans="1:9">
      <c r="A74" s="158">
        <f t="shared" ref="A74:A99" si="0">+A73+1</f>
        <v>3</v>
      </c>
      <c r="B74" s="12" t="s">
        <v>520</v>
      </c>
      <c r="C74" s="13">
        <v>937462</v>
      </c>
      <c r="D74" s="13">
        <v>845887</v>
      </c>
    </row>
    <row r="75" spans="1:9">
      <c r="A75" s="158">
        <f t="shared" si="0"/>
        <v>4</v>
      </c>
      <c r="B75" s="12" t="s">
        <v>414</v>
      </c>
      <c r="C75" s="13">
        <v>0</v>
      </c>
      <c r="D75" s="13">
        <v>70209</v>
      </c>
    </row>
    <row r="76" spans="1:9">
      <c r="A76" s="158">
        <f t="shared" si="0"/>
        <v>5</v>
      </c>
      <c r="B76" s="12" t="s">
        <v>415</v>
      </c>
      <c r="C76" s="13">
        <v>24055</v>
      </c>
      <c r="D76" s="13"/>
    </row>
    <row r="77" spans="1:9">
      <c r="A77" s="158">
        <f t="shared" si="0"/>
        <v>6</v>
      </c>
      <c r="B77" s="12" t="s">
        <v>416</v>
      </c>
      <c r="C77" s="13">
        <f>118881+351</f>
        <v>119232</v>
      </c>
      <c r="D77" s="13">
        <v>266095</v>
      </c>
    </row>
    <row r="78" spans="1:9">
      <c r="A78" s="158">
        <f t="shared" si="0"/>
        <v>7</v>
      </c>
      <c r="B78" s="12" t="s">
        <v>417</v>
      </c>
      <c r="C78" s="13">
        <v>139506</v>
      </c>
      <c r="D78" s="13">
        <v>35023</v>
      </c>
    </row>
    <row r="79" spans="1:9">
      <c r="A79" s="158">
        <f t="shared" si="0"/>
        <v>8</v>
      </c>
      <c r="B79" s="12" t="s">
        <v>418</v>
      </c>
      <c r="C79" s="13">
        <v>40000</v>
      </c>
      <c r="D79" s="13"/>
    </row>
    <row r="80" spans="1:9">
      <c r="A80" s="158">
        <f t="shared" si="0"/>
        <v>9</v>
      </c>
      <c r="B80" s="162" t="s">
        <v>562</v>
      </c>
      <c r="C80" s="6">
        <v>246657</v>
      </c>
      <c r="D80" s="6"/>
    </row>
    <row r="81" spans="1:4">
      <c r="A81" s="158">
        <f t="shared" si="0"/>
        <v>10</v>
      </c>
      <c r="B81" s="162" t="s">
        <v>419</v>
      </c>
      <c r="C81" s="6">
        <v>59753</v>
      </c>
      <c r="D81" s="6"/>
    </row>
    <row r="82" spans="1:4">
      <c r="A82" s="158">
        <f t="shared" si="0"/>
        <v>11</v>
      </c>
      <c r="B82" s="162" t="s">
        <v>420</v>
      </c>
      <c r="C82" s="6">
        <v>57922</v>
      </c>
      <c r="D82" s="6"/>
    </row>
    <row r="83" spans="1:4">
      <c r="A83" s="158">
        <f t="shared" si="0"/>
        <v>12</v>
      </c>
      <c r="B83" s="162" t="s">
        <v>421</v>
      </c>
      <c r="C83" s="6">
        <v>5660</v>
      </c>
      <c r="D83" s="6">
        <v>77127</v>
      </c>
    </row>
    <row r="84" spans="1:4">
      <c r="A84" s="158">
        <f t="shared" si="0"/>
        <v>13</v>
      </c>
      <c r="B84" s="162" t="s">
        <v>563</v>
      </c>
      <c r="C84" s="6">
        <v>24800</v>
      </c>
      <c r="D84" s="6"/>
    </row>
    <row r="85" spans="1:4">
      <c r="A85" s="158">
        <f t="shared" si="0"/>
        <v>14</v>
      </c>
      <c r="B85" s="162" t="s">
        <v>422</v>
      </c>
      <c r="C85" s="6">
        <v>36223</v>
      </c>
      <c r="D85" s="6"/>
    </row>
    <row r="86" spans="1:4">
      <c r="A86" s="158">
        <f t="shared" si="0"/>
        <v>15</v>
      </c>
      <c r="B86" s="162" t="s">
        <v>423</v>
      </c>
      <c r="C86" s="6">
        <v>15500</v>
      </c>
      <c r="D86" s="6">
        <v>13375</v>
      </c>
    </row>
    <row r="87" spans="1:4">
      <c r="A87" s="158">
        <f t="shared" si="0"/>
        <v>16</v>
      </c>
      <c r="B87" s="162" t="s">
        <v>424</v>
      </c>
      <c r="C87" s="6">
        <v>3000</v>
      </c>
      <c r="D87" s="6"/>
    </row>
    <row r="88" spans="1:4">
      <c r="A88" s="158">
        <f t="shared" si="0"/>
        <v>17</v>
      </c>
      <c r="B88" s="162" t="s">
        <v>425</v>
      </c>
      <c r="C88" s="6">
        <v>48669</v>
      </c>
      <c r="D88" s="6">
        <v>50155</v>
      </c>
    </row>
    <row r="89" spans="1:4">
      <c r="A89" s="158">
        <f t="shared" si="0"/>
        <v>18</v>
      </c>
      <c r="B89" s="162" t="s">
        <v>426</v>
      </c>
      <c r="C89" s="6">
        <v>49267</v>
      </c>
      <c r="D89" s="6"/>
    </row>
    <row r="90" spans="1:4">
      <c r="A90" s="158">
        <f t="shared" si="0"/>
        <v>19</v>
      </c>
      <c r="B90" s="162" t="s">
        <v>427</v>
      </c>
      <c r="C90" s="6">
        <v>0</v>
      </c>
      <c r="D90" s="6">
        <v>18500</v>
      </c>
    </row>
    <row r="91" spans="1:4">
      <c r="A91" s="158">
        <f t="shared" si="0"/>
        <v>20</v>
      </c>
      <c r="B91" s="162" t="s">
        <v>428</v>
      </c>
      <c r="C91" s="6">
        <v>0</v>
      </c>
      <c r="D91" s="6">
        <v>11303</v>
      </c>
    </row>
    <row r="92" spans="1:4">
      <c r="A92" s="158">
        <f t="shared" si="0"/>
        <v>21</v>
      </c>
      <c r="B92" s="162" t="s">
        <v>429</v>
      </c>
      <c r="C92" s="6">
        <f>194122+22368</f>
        <v>216490</v>
      </c>
      <c r="D92" s="6">
        <v>119130</v>
      </c>
    </row>
    <row r="93" spans="1:4">
      <c r="A93" s="158">
        <f t="shared" si="0"/>
        <v>22</v>
      </c>
      <c r="B93" s="162" t="s">
        <v>430</v>
      </c>
      <c r="C93" s="6">
        <f>3848.32+247476.05</f>
        <v>251324.37</v>
      </c>
      <c r="D93" s="6">
        <v>855555</v>
      </c>
    </row>
    <row r="94" spans="1:4">
      <c r="A94" s="158">
        <f t="shared" si="0"/>
        <v>23</v>
      </c>
      <c r="B94" s="162" t="s">
        <v>431</v>
      </c>
      <c r="C94" s="6">
        <f>6142+51972</f>
        <v>58114</v>
      </c>
      <c r="D94" s="6">
        <v>5000</v>
      </c>
    </row>
    <row r="95" spans="1:4">
      <c r="A95" s="158">
        <f t="shared" si="0"/>
        <v>24</v>
      </c>
      <c r="B95" s="162" t="s">
        <v>432</v>
      </c>
      <c r="C95" s="6">
        <v>5790</v>
      </c>
      <c r="D95" s="6">
        <v>3678</v>
      </c>
    </row>
    <row r="96" spans="1:4">
      <c r="A96" s="158">
        <f t="shared" si="0"/>
        <v>25</v>
      </c>
      <c r="B96" s="162" t="s">
        <v>433</v>
      </c>
      <c r="C96" s="6">
        <f>62968-1500</f>
        <v>61468</v>
      </c>
      <c r="D96" s="6">
        <v>78863</v>
      </c>
    </row>
    <row r="97" spans="1:6">
      <c r="A97" s="158">
        <f t="shared" si="0"/>
        <v>26</v>
      </c>
      <c r="B97" s="162" t="s">
        <v>435</v>
      </c>
      <c r="C97" s="6">
        <v>99340</v>
      </c>
      <c r="D97" s="6">
        <v>111307</v>
      </c>
    </row>
    <row r="98" spans="1:6">
      <c r="A98" s="158">
        <f t="shared" si="0"/>
        <v>27</v>
      </c>
      <c r="B98" s="162" t="s">
        <v>442</v>
      </c>
      <c r="C98" s="6">
        <v>31427</v>
      </c>
      <c r="D98" s="6">
        <v>0</v>
      </c>
    </row>
    <row r="99" spans="1:6">
      <c r="A99" s="158">
        <f t="shared" si="0"/>
        <v>28</v>
      </c>
      <c r="B99" s="162" t="s">
        <v>434</v>
      </c>
      <c r="C99" s="6">
        <v>2500</v>
      </c>
      <c r="D99" s="6">
        <v>2100</v>
      </c>
    </row>
    <row r="100" spans="1:6">
      <c r="A100" s="158">
        <v>29</v>
      </c>
      <c r="B100" s="162" t="s">
        <v>561</v>
      </c>
      <c r="C100" s="6">
        <v>4226</v>
      </c>
      <c r="D100" s="6">
        <v>0</v>
      </c>
    </row>
    <row r="101" spans="1:6">
      <c r="A101" s="158">
        <v>30</v>
      </c>
      <c r="B101" s="162" t="s">
        <v>565</v>
      </c>
      <c r="C101" s="6">
        <v>135000</v>
      </c>
      <c r="D101" s="6">
        <v>0</v>
      </c>
    </row>
    <row r="102" spans="1:6">
      <c r="A102" s="158"/>
      <c r="B102" s="162"/>
      <c r="C102" s="6"/>
      <c r="D102" s="6"/>
    </row>
    <row r="103" spans="1:6" ht="13.5" thickBot="1">
      <c r="A103" s="138"/>
      <c r="B103" s="102" t="s">
        <v>566</v>
      </c>
      <c r="C103" s="31">
        <f>SUM(C72:C101)</f>
        <v>3072833.37</v>
      </c>
      <c r="D103" s="31">
        <f>SUM(D72:D101)</f>
        <v>2871250</v>
      </c>
      <c r="F103" s="33"/>
    </row>
    <row r="104" spans="1:6" ht="13.5" thickTop="1"/>
  </sheetData>
  <mergeCells count="1">
    <mergeCell ref="A1:D1"/>
  </mergeCells>
  <phoneticPr fontId="0" type="noConversion"/>
  <printOptions horizontalCentered="1"/>
  <pageMargins left="0.78740157480314998" right="0.78740157480314998" top="0.48" bottom="0.37" header="0.32" footer="0.27559055118110198"/>
  <pageSetup paperSize="9" scale="90" firstPageNumber="0" orientation="portrait" horizontalDpi="300" verticalDpi="300" r:id="rId1"/>
  <headerFooter alignWithMargins="0"/>
  <rowBreaks count="1" manualBreakCount="1">
    <brk id="51" max="3" man="1"/>
  </rowBreaks>
</worksheet>
</file>

<file path=xl/worksheets/sheet7.xml><?xml version="1.0" encoding="utf-8"?>
<worksheet xmlns="http://schemas.openxmlformats.org/spreadsheetml/2006/main" xmlns:r="http://schemas.openxmlformats.org/officeDocument/2006/relationships">
  <dimension ref="A1:G257"/>
  <sheetViews>
    <sheetView zoomScale="120" zoomScaleNormal="120" workbookViewId="0">
      <selection activeCell="H1" sqref="H1"/>
    </sheetView>
  </sheetViews>
  <sheetFormatPr defaultRowHeight="12.75"/>
  <cols>
    <col min="1" max="1" width="2.85546875" style="10" customWidth="1"/>
    <col min="2" max="2" width="8.140625" style="17" customWidth="1"/>
    <col min="3" max="3" width="43.42578125" style="1" customWidth="1"/>
    <col min="4" max="4" width="12.140625" style="11" customWidth="1"/>
    <col min="5" max="5" width="12.42578125" style="11" customWidth="1"/>
    <col min="6" max="6" width="10.5703125" style="1" bestFit="1" customWidth="1"/>
    <col min="7" max="7" width="9.42578125" style="1" bestFit="1" customWidth="1"/>
    <col min="8" max="16384" width="9.140625" style="1"/>
  </cols>
  <sheetData>
    <row r="1" spans="1:5" ht="23.25">
      <c r="A1" s="204" t="str">
        <f ca="1">BS!B1</f>
        <v>NAME OF THE COMPANY</v>
      </c>
      <c r="B1" s="204"/>
      <c r="C1" s="204"/>
      <c r="D1" s="204"/>
      <c r="E1" s="204"/>
    </row>
    <row r="2" spans="1:5" ht="23.25">
      <c r="A2" s="196"/>
      <c r="B2" s="2" t="s">
        <v>529</v>
      </c>
      <c r="C2" s="186"/>
      <c r="D2" s="186"/>
      <c r="E2" s="186"/>
    </row>
    <row r="3" spans="1:5" ht="23.25">
      <c r="A3" s="197" t="s">
        <v>362</v>
      </c>
      <c r="B3" s="3" t="s">
        <v>142</v>
      </c>
      <c r="C3" s="4"/>
      <c r="D3" s="200" t="s">
        <v>564</v>
      </c>
      <c r="E3" s="200" t="s">
        <v>564</v>
      </c>
    </row>
    <row r="4" spans="1:5" ht="27.75" customHeight="1">
      <c r="A4" s="228" t="s">
        <v>29</v>
      </c>
      <c r="B4" s="229"/>
      <c r="C4" s="183" t="s">
        <v>0</v>
      </c>
      <c r="D4" s="174" t="str">
        <f ca="1">+'Schedule of BS (Assets)'!C112</f>
        <v>Current      Year</v>
      </c>
      <c r="E4" s="174" t="str">
        <f ca="1">'Schedule of P&amp;L'!D71</f>
        <v>Previous   Year</v>
      </c>
    </row>
    <row r="5" spans="1:5">
      <c r="A5" s="244">
        <v>1</v>
      </c>
      <c r="B5" s="245"/>
      <c r="C5" s="5" t="s">
        <v>143</v>
      </c>
      <c r="D5" s="6">
        <v>6162894</v>
      </c>
      <c r="E5" s="6">
        <v>0</v>
      </c>
    </row>
    <row r="6" spans="1:5">
      <c r="A6" s="234">
        <v>2</v>
      </c>
      <c r="B6" s="235"/>
      <c r="C6" s="5" t="s">
        <v>144</v>
      </c>
      <c r="D6" s="6">
        <v>4005645</v>
      </c>
      <c r="E6" s="6">
        <v>4525940</v>
      </c>
    </row>
    <row r="7" spans="1:5">
      <c r="A7" s="234">
        <v>3</v>
      </c>
      <c r="B7" s="235"/>
      <c r="C7" s="5" t="s">
        <v>145</v>
      </c>
      <c r="D7" s="6">
        <v>53133.29</v>
      </c>
      <c r="E7" s="6">
        <v>127630</v>
      </c>
    </row>
    <row r="8" spans="1:5">
      <c r="A8" s="234">
        <v>4</v>
      </c>
      <c r="B8" s="235"/>
      <c r="C8" s="5" t="s">
        <v>146</v>
      </c>
      <c r="D8" s="6">
        <v>1127392.46</v>
      </c>
      <c r="E8" s="6">
        <v>0</v>
      </c>
    </row>
    <row r="9" spans="1:5">
      <c r="A9" s="236"/>
      <c r="B9" s="237"/>
      <c r="C9" s="7"/>
      <c r="D9" s="8"/>
      <c r="E9" s="8"/>
    </row>
    <row r="10" spans="1:5" ht="13.5" thickBot="1">
      <c r="A10" s="226"/>
      <c r="B10" s="227"/>
      <c r="C10" s="102" t="s">
        <v>566</v>
      </c>
      <c r="D10" s="9">
        <f>SUM(D5:D9)</f>
        <v>11349064.75</v>
      </c>
      <c r="E10" s="9">
        <f>SUM(E5:E9)</f>
        <v>4653570</v>
      </c>
    </row>
    <row r="11" spans="1:5" ht="13.5" thickTop="1">
      <c r="B11" s="10"/>
    </row>
    <row r="12" spans="1:5" ht="23.25">
      <c r="A12" s="197" t="s">
        <v>363</v>
      </c>
      <c r="B12" s="3" t="s">
        <v>147</v>
      </c>
      <c r="C12" s="4"/>
      <c r="D12" s="200" t="s">
        <v>564</v>
      </c>
      <c r="E12" s="200" t="s">
        <v>564</v>
      </c>
    </row>
    <row r="13" spans="1:5" ht="30">
      <c r="A13" s="228" t="s">
        <v>29</v>
      </c>
      <c r="B13" s="229"/>
      <c r="C13" s="183" t="s">
        <v>0</v>
      </c>
      <c r="D13" s="174" t="str">
        <f>+D4</f>
        <v>Current      Year</v>
      </c>
      <c r="E13" s="174" t="str">
        <f>+E4</f>
        <v>Previous   Year</v>
      </c>
    </row>
    <row r="14" spans="1:5">
      <c r="A14" s="244">
        <v>1</v>
      </c>
      <c r="B14" s="245"/>
      <c r="C14" s="5" t="s">
        <v>148</v>
      </c>
      <c r="D14" s="6">
        <v>37813103.049999997</v>
      </c>
      <c r="E14" s="6">
        <v>11475745</v>
      </c>
    </row>
    <row r="15" spans="1:5">
      <c r="A15" s="236"/>
      <c r="B15" s="237"/>
      <c r="C15" s="7"/>
      <c r="D15" s="8"/>
      <c r="E15" s="8"/>
    </row>
    <row r="16" spans="1:5" ht="13.5" thickBot="1">
      <c r="A16" s="226"/>
      <c r="B16" s="227"/>
      <c r="C16" s="102" t="s">
        <v>566</v>
      </c>
      <c r="D16" s="9">
        <f>SUM(D14:D15)</f>
        <v>37813103.049999997</v>
      </c>
      <c r="E16" s="9">
        <f>SUM(E14:E15)</f>
        <v>11475745</v>
      </c>
    </row>
    <row r="17" spans="1:5" ht="13.5" thickTop="1">
      <c r="B17" s="10"/>
    </row>
    <row r="18" spans="1:5" ht="23.25">
      <c r="A18" s="197" t="s">
        <v>364</v>
      </c>
      <c r="B18" s="3" t="s">
        <v>82</v>
      </c>
      <c r="C18" s="4"/>
      <c r="D18" s="200" t="s">
        <v>564</v>
      </c>
      <c r="E18" s="200" t="s">
        <v>564</v>
      </c>
    </row>
    <row r="19" spans="1:5" ht="30">
      <c r="A19" s="228" t="s">
        <v>29</v>
      </c>
      <c r="B19" s="229"/>
      <c r="C19" s="183" t="s">
        <v>0</v>
      </c>
      <c r="D19" s="174" t="str">
        <f>+D13</f>
        <v>Current      Year</v>
      </c>
      <c r="E19" s="174" t="str">
        <f>+E13</f>
        <v>Previous   Year</v>
      </c>
    </row>
    <row r="20" spans="1:5">
      <c r="A20" s="244">
        <v>1</v>
      </c>
      <c r="B20" s="245"/>
      <c r="C20" s="5" t="s">
        <v>149</v>
      </c>
      <c r="D20" s="6">
        <v>150000</v>
      </c>
      <c r="E20" s="6">
        <v>150000</v>
      </c>
    </row>
    <row r="21" spans="1:5">
      <c r="A21" s="234">
        <v>2</v>
      </c>
      <c r="B21" s="235"/>
      <c r="C21" s="5" t="s">
        <v>152</v>
      </c>
      <c r="D21" s="6">
        <v>322393</v>
      </c>
      <c r="E21" s="6">
        <v>352593</v>
      </c>
    </row>
    <row r="22" spans="1:5">
      <c r="A22" s="236"/>
      <c r="B22" s="237"/>
      <c r="C22" s="7"/>
      <c r="D22" s="8"/>
      <c r="E22" s="8"/>
    </row>
    <row r="23" spans="1:5" ht="13.5" thickBot="1">
      <c r="A23" s="226"/>
      <c r="B23" s="227"/>
      <c r="C23" s="102" t="s">
        <v>566</v>
      </c>
      <c r="D23" s="9">
        <f>SUM(D20:D22)</f>
        <v>472393</v>
      </c>
      <c r="E23" s="9">
        <f>SUM(E20:E22)</f>
        <v>502593</v>
      </c>
    </row>
    <row r="24" spans="1:5" ht="13.5" thickTop="1">
      <c r="B24" s="10"/>
    </row>
    <row r="25" spans="1:5" ht="23.25">
      <c r="A25" s="197" t="s">
        <v>365</v>
      </c>
      <c r="B25" s="3" t="s">
        <v>85</v>
      </c>
      <c r="C25" s="4"/>
      <c r="D25" s="200" t="s">
        <v>564</v>
      </c>
      <c r="E25" s="200" t="s">
        <v>564</v>
      </c>
    </row>
    <row r="26" spans="1:5" ht="29.25" customHeight="1">
      <c r="A26" s="246" t="s">
        <v>29</v>
      </c>
      <c r="B26" s="247"/>
      <c r="C26" s="173" t="s">
        <v>0</v>
      </c>
      <c r="D26" s="174" t="str">
        <f>+D19</f>
        <v>Current      Year</v>
      </c>
      <c r="E26" s="174" t="str">
        <f>+E19</f>
        <v>Previous   Year</v>
      </c>
    </row>
    <row r="27" spans="1:5">
      <c r="A27" s="238">
        <v>1</v>
      </c>
      <c r="B27" s="239"/>
      <c r="C27" s="12" t="s">
        <v>150</v>
      </c>
      <c r="D27" s="13">
        <v>76472</v>
      </c>
      <c r="E27" s="13">
        <v>76472</v>
      </c>
    </row>
    <row r="28" spans="1:5">
      <c r="A28" s="240">
        <v>2</v>
      </c>
      <c r="B28" s="241"/>
      <c r="C28" s="14" t="s">
        <v>151</v>
      </c>
      <c r="D28" s="15">
        <v>-78271</v>
      </c>
      <c r="E28" s="6">
        <v>92190</v>
      </c>
    </row>
    <row r="29" spans="1:5">
      <c r="A29" s="242"/>
      <c r="B29" s="243"/>
      <c r="C29" s="16"/>
      <c r="D29" s="8"/>
      <c r="E29" s="8"/>
    </row>
    <row r="30" spans="1:5" ht="13.5" thickBot="1">
      <c r="A30" s="256"/>
      <c r="B30" s="257"/>
      <c r="C30" s="102" t="s">
        <v>566</v>
      </c>
      <c r="D30" s="184">
        <f>SUM(D26:D29)</f>
        <v>-1799</v>
      </c>
      <c r="E30" s="9">
        <f>SUM(E26:E29)</f>
        <v>168662</v>
      </c>
    </row>
    <row r="31" spans="1:5" ht="13.5" thickTop="1"/>
    <row r="32" spans="1:5" ht="23.25">
      <c r="A32" s="197" t="s">
        <v>366</v>
      </c>
      <c r="B32" s="3" t="s">
        <v>372</v>
      </c>
      <c r="C32" s="4"/>
      <c r="D32" s="200" t="s">
        <v>564</v>
      </c>
      <c r="E32" s="200" t="s">
        <v>564</v>
      </c>
    </row>
    <row r="33" spans="1:5" ht="30">
      <c r="A33" s="228" t="s">
        <v>29</v>
      </c>
      <c r="B33" s="229"/>
      <c r="C33" s="183" t="s">
        <v>0</v>
      </c>
      <c r="D33" s="174" t="str">
        <f>+D26</f>
        <v>Current      Year</v>
      </c>
      <c r="E33" s="174" t="str">
        <f>+E26</f>
        <v>Previous   Year</v>
      </c>
    </row>
    <row r="34" spans="1:5">
      <c r="A34" s="230">
        <v>1</v>
      </c>
      <c r="B34" s="231"/>
      <c r="C34" s="18" t="s">
        <v>360</v>
      </c>
      <c r="D34" s="13">
        <v>20729890</v>
      </c>
      <c r="E34" s="13">
        <v>13819945</v>
      </c>
    </row>
    <row r="35" spans="1:5">
      <c r="A35" s="224">
        <f>+A34+1</f>
        <v>2</v>
      </c>
      <c r="B35" s="225"/>
      <c r="C35" s="18" t="s">
        <v>361</v>
      </c>
      <c r="D35" s="13">
        <v>1070077</v>
      </c>
      <c r="E35" s="13">
        <v>2175911</v>
      </c>
    </row>
    <row r="36" spans="1:5">
      <c r="A36" s="224">
        <f>+A35+1</f>
        <v>3</v>
      </c>
      <c r="B36" s="225"/>
      <c r="C36" s="18" t="s">
        <v>465</v>
      </c>
      <c r="D36" s="13">
        <v>0</v>
      </c>
      <c r="E36" s="13">
        <v>15000</v>
      </c>
    </row>
    <row r="37" spans="1:5">
      <c r="A37" s="236"/>
      <c r="B37" s="237"/>
      <c r="C37" s="7"/>
      <c r="D37" s="8"/>
      <c r="E37" s="8"/>
    </row>
    <row r="38" spans="1:5" ht="13.5" thickBot="1">
      <c r="A38" s="226"/>
      <c r="B38" s="227"/>
      <c r="C38" s="102" t="s">
        <v>566</v>
      </c>
      <c r="D38" s="9">
        <f>SUM(D33:D37)</f>
        <v>21799967</v>
      </c>
      <c r="E38" s="9">
        <f>SUM(E33:E37)</f>
        <v>16010856</v>
      </c>
    </row>
    <row r="39" spans="1:5" ht="13.5" thickTop="1">
      <c r="A39" s="19"/>
      <c r="B39" s="19"/>
      <c r="C39" s="20"/>
      <c r="D39" s="21"/>
      <c r="E39" s="21"/>
    </row>
    <row r="40" spans="1:5" ht="15">
      <c r="A40" s="197" t="s">
        <v>366</v>
      </c>
      <c r="B40" s="22" t="s">
        <v>113</v>
      </c>
    </row>
    <row r="41" spans="1:5" ht="30">
      <c r="A41" s="228" t="s">
        <v>29</v>
      </c>
      <c r="B41" s="229"/>
      <c r="C41" s="183" t="s">
        <v>0</v>
      </c>
      <c r="D41" s="174" t="str">
        <f>+D26</f>
        <v>Current      Year</v>
      </c>
      <c r="E41" s="174" t="str">
        <f>+E26</f>
        <v>Previous   Year</v>
      </c>
    </row>
    <row r="42" spans="1:5">
      <c r="A42" s="230">
        <v>1</v>
      </c>
      <c r="B42" s="231"/>
      <c r="C42" s="18" t="s">
        <v>228</v>
      </c>
      <c r="D42" s="13">
        <v>7040</v>
      </c>
      <c r="E42" s="13">
        <v>7040</v>
      </c>
    </row>
    <row r="43" spans="1:5">
      <c r="A43" s="224">
        <f>+A42+1</f>
        <v>2</v>
      </c>
      <c r="B43" s="225"/>
      <c r="C43" s="5" t="s">
        <v>229</v>
      </c>
      <c r="D43" s="15">
        <v>4700000</v>
      </c>
      <c r="E43" s="6">
        <v>4700000</v>
      </c>
    </row>
    <row r="44" spans="1:5">
      <c r="A44" s="224">
        <f>+A43+1</f>
        <v>3</v>
      </c>
      <c r="B44" s="225"/>
      <c r="C44" s="5" t="s">
        <v>230</v>
      </c>
      <c r="D44" s="15">
        <v>703000</v>
      </c>
      <c r="E44" s="6">
        <v>703000</v>
      </c>
    </row>
    <row r="45" spans="1:5">
      <c r="A45" s="248">
        <f>+A44+1</f>
        <v>4</v>
      </c>
      <c r="B45" s="249"/>
      <c r="C45" s="7"/>
      <c r="D45" s="8"/>
      <c r="E45" s="8"/>
    </row>
    <row r="46" spans="1:5" ht="13.5" thickBot="1">
      <c r="A46" s="226"/>
      <c r="B46" s="227"/>
      <c r="C46" s="102" t="s">
        <v>566</v>
      </c>
      <c r="D46" s="9">
        <f>SUM(D42:D45)</f>
        <v>5410040</v>
      </c>
      <c r="E46" s="9">
        <f>SUM(E42:E45)</f>
        <v>5410040</v>
      </c>
    </row>
    <row r="47" spans="1:5" ht="13.5" thickTop="1"/>
    <row r="48" spans="1:5" ht="23.25">
      <c r="A48" s="197" t="s">
        <v>367</v>
      </c>
      <c r="B48" s="22" t="s">
        <v>247</v>
      </c>
      <c r="C48" s="4"/>
      <c r="D48" s="200" t="s">
        <v>564</v>
      </c>
      <c r="E48" s="200" t="s">
        <v>564</v>
      </c>
    </row>
    <row r="49" spans="1:5" ht="33" customHeight="1">
      <c r="A49" s="228" t="s">
        <v>29</v>
      </c>
      <c r="B49" s="229"/>
      <c r="C49" s="183" t="s">
        <v>0</v>
      </c>
      <c r="D49" s="174" t="str">
        <f>+D41</f>
        <v>Current      Year</v>
      </c>
      <c r="E49" s="174" t="str">
        <f>+E41</f>
        <v>Previous   Year</v>
      </c>
    </row>
    <row r="50" spans="1:5" ht="15.75">
      <c r="A50" s="230"/>
      <c r="B50" s="231"/>
      <c r="C50" s="23" t="s">
        <v>248</v>
      </c>
      <c r="D50" s="24"/>
      <c r="E50" s="24"/>
    </row>
    <row r="51" spans="1:5">
      <c r="A51" s="224">
        <v>1</v>
      </c>
      <c r="B51" s="225"/>
      <c r="C51" s="5" t="s">
        <v>538</v>
      </c>
      <c r="D51" s="6">
        <v>722272</v>
      </c>
      <c r="E51" s="6"/>
    </row>
    <row r="52" spans="1:5">
      <c r="A52" s="224">
        <f t="shared" ref="A52:A81" si="0">+A51+1</f>
        <v>2</v>
      </c>
      <c r="B52" s="225"/>
      <c r="C52" s="5" t="s">
        <v>539</v>
      </c>
      <c r="D52" s="6">
        <v>12000</v>
      </c>
      <c r="E52" s="6"/>
    </row>
    <row r="53" spans="1:5">
      <c r="A53" s="224">
        <f t="shared" si="0"/>
        <v>3</v>
      </c>
      <c r="B53" s="225"/>
      <c r="C53" s="5" t="s">
        <v>540</v>
      </c>
      <c r="D53" s="6">
        <v>40000</v>
      </c>
      <c r="E53" s="6"/>
    </row>
    <row r="54" spans="1:5">
      <c r="A54" s="224">
        <f t="shared" si="0"/>
        <v>4</v>
      </c>
      <c r="B54" s="225"/>
      <c r="C54" s="5" t="s">
        <v>541</v>
      </c>
      <c r="D54" s="6">
        <v>39779.49</v>
      </c>
      <c r="E54" s="6">
        <v>39779.49</v>
      </c>
    </row>
    <row r="55" spans="1:5">
      <c r="A55" s="224">
        <f t="shared" si="0"/>
        <v>5</v>
      </c>
      <c r="B55" s="225"/>
      <c r="C55" s="5" t="s">
        <v>473</v>
      </c>
      <c r="D55" s="6">
        <v>0</v>
      </c>
      <c r="E55" s="6">
        <v>648</v>
      </c>
    </row>
    <row r="56" spans="1:5">
      <c r="A56" s="224">
        <f t="shared" si="0"/>
        <v>6</v>
      </c>
      <c r="B56" s="225"/>
      <c r="C56" s="5" t="s">
        <v>470</v>
      </c>
      <c r="D56" s="6">
        <v>0</v>
      </c>
      <c r="E56" s="6">
        <v>3</v>
      </c>
    </row>
    <row r="57" spans="1:5">
      <c r="A57" s="224">
        <f t="shared" si="0"/>
        <v>7</v>
      </c>
      <c r="B57" s="225"/>
      <c r="C57" s="5" t="s">
        <v>162</v>
      </c>
      <c r="D57" s="6">
        <v>1200000</v>
      </c>
      <c r="E57" s="6"/>
    </row>
    <row r="58" spans="1:5">
      <c r="A58" s="224">
        <f t="shared" si="0"/>
        <v>8</v>
      </c>
      <c r="B58" s="225"/>
      <c r="C58" s="5" t="s">
        <v>165</v>
      </c>
      <c r="D58" s="6">
        <v>500</v>
      </c>
      <c r="E58" s="6"/>
    </row>
    <row r="59" spans="1:5">
      <c r="A59" s="224">
        <f t="shared" si="0"/>
        <v>9</v>
      </c>
      <c r="B59" s="225"/>
      <c r="C59" s="5" t="s">
        <v>542</v>
      </c>
      <c r="D59" s="6">
        <v>385156</v>
      </c>
      <c r="E59" s="6"/>
    </row>
    <row r="60" spans="1:5">
      <c r="A60" s="224">
        <f t="shared" si="0"/>
        <v>10</v>
      </c>
      <c r="B60" s="225"/>
      <c r="C60" s="5" t="s">
        <v>546</v>
      </c>
      <c r="D60" s="6">
        <v>0</v>
      </c>
      <c r="E60" s="6">
        <v>774817</v>
      </c>
    </row>
    <row r="61" spans="1:5">
      <c r="A61" s="224">
        <f t="shared" si="0"/>
        <v>11</v>
      </c>
      <c r="B61" s="225"/>
      <c r="C61" s="5" t="s">
        <v>168</v>
      </c>
      <c r="D61" s="6">
        <v>730953.04</v>
      </c>
      <c r="E61" s="6"/>
    </row>
    <row r="62" spans="1:5">
      <c r="A62" s="224">
        <f t="shared" si="0"/>
        <v>12</v>
      </c>
      <c r="B62" s="225"/>
      <c r="C62" s="5" t="s">
        <v>172</v>
      </c>
      <c r="D62" s="198">
        <v>0</v>
      </c>
      <c r="E62" s="6">
        <v>2285</v>
      </c>
    </row>
    <row r="63" spans="1:5">
      <c r="A63" s="224">
        <f t="shared" si="0"/>
        <v>13</v>
      </c>
      <c r="B63" s="225"/>
      <c r="C63" s="5" t="s">
        <v>173</v>
      </c>
      <c r="D63" s="6">
        <v>230400</v>
      </c>
      <c r="E63" s="6"/>
    </row>
    <row r="64" spans="1:5">
      <c r="A64" s="224">
        <f t="shared" si="0"/>
        <v>14</v>
      </c>
      <c r="B64" s="225"/>
      <c r="C64" s="5" t="s">
        <v>174</v>
      </c>
      <c r="D64" s="6">
        <v>260000</v>
      </c>
      <c r="E64" s="6"/>
    </row>
    <row r="65" spans="1:5">
      <c r="A65" s="224">
        <f t="shared" si="0"/>
        <v>15</v>
      </c>
      <c r="B65" s="225"/>
      <c r="C65" s="5" t="s">
        <v>175</v>
      </c>
      <c r="D65" s="6">
        <v>590844</v>
      </c>
      <c r="E65" s="6"/>
    </row>
    <row r="66" spans="1:5">
      <c r="A66" s="224">
        <f t="shared" si="0"/>
        <v>16</v>
      </c>
      <c r="B66" s="225"/>
      <c r="C66" s="5" t="s">
        <v>177</v>
      </c>
      <c r="D66" s="24">
        <v>21576</v>
      </c>
      <c r="E66" s="6">
        <v>21576</v>
      </c>
    </row>
    <row r="67" spans="1:5">
      <c r="A67" s="224">
        <f t="shared" si="0"/>
        <v>17</v>
      </c>
      <c r="B67" s="225"/>
      <c r="C67" s="5" t="s">
        <v>471</v>
      </c>
      <c r="D67" s="6">
        <v>0</v>
      </c>
      <c r="E67" s="6">
        <v>20000</v>
      </c>
    </row>
    <row r="68" spans="1:5">
      <c r="A68" s="224">
        <f t="shared" si="0"/>
        <v>18</v>
      </c>
      <c r="B68" s="225"/>
      <c r="C68" s="5" t="s">
        <v>179</v>
      </c>
      <c r="D68" s="6">
        <v>62706</v>
      </c>
      <c r="E68" s="6">
        <v>24133</v>
      </c>
    </row>
    <row r="69" spans="1:5">
      <c r="A69" s="224">
        <f t="shared" si="0"/>
        <v>19</v>
      </c>
      <c r="B69" s="225"/>
      <c r="C69" s="5" t="s">
        <v>180</v>
      </c>
      <c r="D69" s="6">
        <v>100000</v>
      </c>
      <c r="E69" s="6"/>
    </row>
    <row r="70" spans="1:5">
      <c r="A70" s="224">
        <f t="shared" si="0"/>
        <v>20</v>
      </c>
      <c r="B70" s="225"/>
      <c r="C70" s="5" t="s">
        <v>543</v>
      </c>
      <c r="D70" s="6">
        <v>6000</v>
      </c>
      <c r="E70" s="6"/>
    </row>
    <row r="71" spans="1:5">
      <c r="A71" s="224">
        <f t="shared" si="0"/>
        <v>21</v>
      </c>
      <c r="B71" s="225"/>
      <c r="C71" s="5" t="s">
        <v>545</v>
      </c>
      <c r="D71" s="6">
        <v>30000</v>
      </c>
      <c r="E71" s="6"/>
    </row>
    <row r="72" spans="1:5">
      <c r="A72" s="224">
        <f t="shared" si="0"/>
        <v>22</v>
      </c>
      <c r="B72" s="225"/>
      <c r="C72" s="5" t="s">
        <v>472</v>
      </c>
      <c r="D72" s="6">
        <v>0</v>
      </c>
      <c r="E72" s="6">
        <v>3300</v>
      </c>
    </row>
    <row r="73" spans="1:5">
      <c r="A73" s="224">
        <f t="shared" si="0"/>
        <v>23</v>
      </c>
      <c r="B73" s="225"/>
      <c r="C73" s="5" t="s">
        <v>181</v>
      </c>
      <c r="D73" s="6">
        <v>28350</v>
      </c>
      <c r="E73" s="6"/>
    </row>
    <row r="74" spans="1:5">
      <c r="A74" s="224">
        <f t="shared" si="0"/>
        <v>24</v>
      </c>
      <c r="B74" s="225"/>
      <c r="C74" s="5" t="s">
        <v>182</v>
      </c>
      <c r="D74" s="198">
        <v>0</v>
      </c>
      <c r="E74" s="6">
        <v>1000000</v>
      </c>
    </row>
    <row r="75" spans="1:5">
      <c r="A75" s="224">
        <f t="shared" si="0"/>
        <v>25</v>
      </c>
      <c r="B75" s="225"/>
      <c r="C75" s="5" t="s">
        <v>544</v>
      </c>
      <c r="D75" s="6">
        <v>20000</v>
      </c>
      <c r="E75" s="6"/>
    </row>
    <row r="76" spans="1:5">
      <c r="A76" s="224">
        <f t="shared" si="0"/>
        <v>26</v>
      </c>
      <c r="B76" s="225"/>
      <c r="C76" s="5" t="s">
        <v>183</v>
      </c>
      <c r="D76" s="198">
        <v>0</v>
      </c>
      <c r="E76" s="6">
        <v>3185</v>
      </c>
    </row>
    <row r="77" spans="1:5">
      <c r="A77" s="224">
        <f t="shared" si="0"/>
        <v>27</v>
      </c>
      <c r="B77" s="225"/>
      <c r="C77" s="5" t="s">
        <v>187</v>
      </c>
      <c r="D77" s="6">
        <v>14177</v>
      </c>
      <c r="E77" s="6">
        <v>14177</v>
      </c>
    </row>
    <row r="78" spans="1:5">
      <c r="A78" s="224">
        <f t="shared" si="0"/>
        <v>28</v>
      </c>
      <c r="B78" s="225"/>
      <c r="C78" s="5" t="s">
        <v>188</v>
      </c>
      <c r="D78" s="6">
        <v>75000</v>
      </c>
      <c r="E78" s="6"/>
    </row>
    <row r="79" spans="1:5">
      <c r="A79" s="224">
        <f t="shared" si="0"/>
        <v>29</v>
      </c>
      <c r="B79" s="225"/>
      <c r="C79" s="5" t="s">
        <v>189</v>
      </c>
      <c r="D79" s="6">
        <v>40000</v>
      </c>
      <c r="E79" s="6">
        <v>40000</v>
      </c>
    </row>
    <row r="80" spans="1:5">
      <c r="A80" s="224">
        <f t="shared" si="0"/>
        <v>30</v>
      </c>
      <c r="B80" s="225"/>
      <c r="C80" s="5" t="s">
        <v>190</v>
      </c>
      <c r="D80" s="6">
        <v>200000</v>
      </c>
      <c r="E80" s="6"/>
    </row>
    <row r="81" spans="1:5">
      <c r="A81" s="224">
        <f t="shared" si="0"/>
        <v>31</v>
      </c>
      <c r="B81" s="225"/>
      <c r="C81" s="5" t="s">
        <v>191</v>
      </c>
      <c r="D81" s="198">
        <v>0</v>
      </c>
      <c r="E81" s="6">
        <v>21000</v>
      </c>
    </row>
    <row r="82" spans="1:5">
      <c r="A82" s="224"/>
      <c r="B82" s="225"/>
      <c r="C82" s="5"/>
      <c r="D82" s="24"/>
      <c r="E82" s="6"/>
    </row>
    <row r="83" spans="1:5" ht="15">
      <c r="A83" s="250"/>
      <c r="B83" s="251"/>
      <c r="C83" s="26" t="s">
        <v>491</v>
      </c>
      <c r="D83" s="27">
        <f>SUM(D51:D82)</f>
        <v>4809713.53</v>
      </c>
      <c r="E83" s="27">
        <f>SUM(E51:E82)</f>
        <v>1964903.49</v>
      </c>
    </row>
    <row r="84" spans="1:5" ht="30">
      <c r="A84" s="228" t="s">
        <v>29</v>
      </c>
      <c r="B84" s="229"/>
      <c r="C84" s="183" t="s">
        <v>0</v>
      </c>
      <c r="D84" s="174" t="str">
        <f>+D49</f>
        <v>Current      Year</v>
      </c>
      <c r="E84" s="174" t="str">
        <f>+E49</f>
        <v>Previous   Year</v>
      </c>
    </row>
    <row r="85" spans="1:5" ht="15.75">
      <c r="A85" s="230"/>
      <c r="B85" s="231"/>
      <c r="C85" s="28" t="s">
        <v>492</v>
      </c>
      <c r="D85" s="29">
        <f>+D83</f>
        <v>4809713.53</v>
      </c>
      <c r="E85" s="30">
        <f>+E83</f>
        <v>1964903.49</v>
      </c>
    </row>
    <row r="86" spans="1:5" ht="15.75">
      <c r="A86" s="187"/>
      <c r="B86" s="188"/>
      <c r="C86" s="28"/>
      <c r="D86" s="24"/>
      <c r="E86" s="6"/>
    </row>
    <row r="87" spans="1:5" ht="15.75">
      <c r="A87" s="187"/>
      <c r="B87" s="188"/>
      <c r="C87" s="23" t="s">
        <v>249</v>
      </c>
      <c r="D87" s="24"/>
      <c r="E87" s="6"/>
    </row>
    <row r="88" spans="1:5">
      <c r="A88" s="224">
        <v>1</v>
      </c>
      <c r="B88" s="225"/>
      <c r="C88" s="5" t="s">
        <v>547</v>
      </c>
      <c r="D88" s="6">
        <v>41636</v>
      </c>
      <c r="E88" s="6"/>
    </row>
    <row r="89" spans="1:5">
      <c r="A89" s="224">
        <f t="shared" ref="A89:A109" si="1">+A88+1</f>
        <v>2</v>
      </c>
      <c r="B89" s="225"/>
      <c r="C89" s="5" t="s">
        <v>548</v>
      </c>
      <c r="D89" s="6">
        <v>5000</v>
      </c>
      <c r="E89" s="6"/>
    </row>
    <row r="90" spans="1:5">
      <c r="A90" s="224">
        <f t="shared" si="1"/>
        <v>3</v>
      </c>
      <c r="B90" s="225"/>
      <c r="C90" s="5" t="s">
        <v>195</v>
      </c>
      <c r="D90" s="6">
        <v>15800</v>
      </c>
      <c r="E90" s="6"/>
    </row>
    <row r="91" spans="1:5">
      <c r="A91" s="224">
        <f t="shared" si="1"/>
        <v>4</v>
      </c>
      <c r="B91" s="225"/>
      <c r="C91" s="5" t="s">
        <v>197</v>
      </c>
      <c r="D91" s="6">
        <v>25000</v>
      </c>
      <c r="E91" s="6"/>
    </row>
    <row r="92" spans="1:5">
      <c r="A92" s="224">
        <f t="shared" si="1"/>
        <v>5</v>
      </c>
      <c r="B92" s="225"/>
      <c r="C92" s="5" t="s">
        <v>199</v>
      </c>
      <c r="D92" s="6">
        <v>88637</v>
      </c>
      <c r="E92" s="6"/>
    </row>
    <row r="93" spans="1:5">
      <c r="A93" s="224">
        <f t="shared" si="1"/>
        <v>6</v>
      </c>
      <c r="B93" s="225"/>
      <c r="C93" s="5" t="s">
        <v>549</v>
      </c>
      <c r="D93" s="6">
        <v>20000</v>
      </c>
      <c r="E93" s="6"/>
    </row>
    <row r="94" spans="1:5">
      <c r="A94" s="224">
        <f t="shared" si="1"/>
        <v>7</v>
      </c>
      <c r="B94" s="225"/>
      <c r="C94" s="5" t="s">
        <v>200</v>
      </c>
      <c r="D94" s="6">
        <v>215</v>
      </c>
      <c r="E94" s="6"/>
    </row>
    <row r="95" spans="1:5">
      <c r="A95" s="224">
        <f t="shared" si="1"/>
        <v>8</v>
      </c>
      <c r="B95" s="225"/>
      <c r="C95" s="5" t="s">
        <v>201</v>
      </c>
      <c r="D95" s="6">
        <v>39794</v>
      </c>
      <c r="E95" s="6"/>
    </row>
    <row r="96" spans="1:5">
      <c r="A96" s="224">
        <f t="shared" si="1"/>
        <v>9</v>
      </c>
      <c r="B96" s="225"/>
      <c r="C96" s="5" t="s">
        <v>550</v>
      </c>
      <c r="D96" s="6">
        <v>20000</v>
      </c>
      <c r="E96" s="6"/>
    </row>
    <row r="97" spans="1:5">
      <c r="A97" s="224">
        <f t="shared" si="1"/>
        <v>10</v>
      </c>
      <c r="B97" s="225"/>
      <c r="C97" s="5" t="s">
        <v>203</v>
      </c>
      <c r="D97" s="6">
        <v>69746</v>
      </c>
      <c r="E97" s="6"/>
    </row>
    <row r="98" spans="1:5">
      <c r="A98" s="224">
        <f t="shared" si="1"/>
        <v>11</v>
      </c>
      <c r="B98" s="225"/>
      <c r="C98" s="5" t="s">
        <v>204</v>
      </c>
      <c r="D98" s="6">
        <v>40000</v>
      </c>
      <c r="E98" s="6"/>
    </row>
    <row r="99" spans="1:5">
      <c r="A99" s="224">
        <f t="shared" si="1"/>
        <v>12</v>
      </c>
      <c r="B99" s="225"/>
      <c r="C99" s="5" t="s">
        <v>551</v>
      </c>
      <c r="D99" s="6">
        <v>6000</v>
      </c>
      <c r="E99" s="6"/>
    </row>
    <row r="100" spans="1:5">
      <c r="A100" s="224">
        <f t="shared" si="1"/>
        <v>13</v>
      </c>
      <c r="B100" s="225"/>
      <c r="C100" s="5" t="s">
        <v>552</v>
      </c>
      <c r="D100" s="6">
        <v>5295</v>
      </c>
      <c r="E100" s="6"/>
    </row>
    <row r="101" spans="1:5">
      <c r="A101" s="224">
        <f t="shared" si="1"/>
        <v>14</v>
      </c>
      <c r="B101" s="225"/>
      <c r="C101" s="5" t="s">
        <v>205</v>
      </c>
      <c r="D101" s="6">
        <v>28268</v>
      </c>
      <c r="E101" s="6"/>
    </row>
    <row r="102" spans="1:5">
      <c r="A102" s="224">
        <f t="shared" si="1"/>
        <v>15</v>
      </c>
      <c r="B102" s="225"/>
      <c r="C102" s="5" t="s">
        <v>474</v>
      </c>
      <c r="D102" s="6">
        <v>0</v>
      </c>
      <c r="E102" s="6">
        <v>10000</v>
      </c>
    </row>
    <row r="103" spans="1:5">
      <c r="A103" s="224">
        <f t="shared" si="1"/>
        <v>16</v>
      </c>
      <c r="B103" s="225"/>
      <c r="C103" s="5" t="s">
        <v>208</v>
      </c>
      <c r="D103" s="6">
        <v>173660</v>
      </c>
      <c r="E103" s="6"/>
    </row>
    <row r="104" spans="1:5">
      <c r="A104" s="224">
        <f t="shared" si="1"/>
        <v>17</v>
      </c>
      <c r="B104" s="225"/>
      <c r="C104" s="5" t="s">
        <v>553</v>
      </c>
      <c r="D104" s="6">
        <v>3300</v>
      </c>
      <c r="E104" s="6"/>
    </row>
    <row r="105" spans="1:5">
      <c r="A105" s="224">
        <f t="shared" si="1"/>
        <v>18</v>
      </c>
      <c r="B105" s="225"/>
      <c r="C105" s="5" t="s">
        <v>554</v>
      </c>
      <c r="D105" s="6">
        <v>1313</v>
      </c>
      <c r="E105" s="6"/>
    </row>
    <row r="106" spans="1:5">
      <c r="A106" s="224">
        <f t="shared" si="1"/>
        <v>19</v>
      </c>
      <c r="B106" s="225"/>
      <c r="C106" s="5" t="s">
        <v>555</v>
      </c>
      <c r="D106" s="6">
        <v>395000</v>
      </c>
      <c r="E106" s="6"/>
    </row>
    <row r="107" spans="1:5">
      <c r="A107" s="224">
        <f t="shared" si="1"/>
        <v>20</v>
      </c>
      <c r="B107" s="225"/>
      <c r="C107" s="25" t="s">
        <v>209</v>
      </c>
      <c r="D107" s="6">
        <v>168347</v>
      </c>
      <c r="E107" s="6">
        <v>25000</v>
      </c>
    </row>
    <row r="108" spans="1:5">
      <c r="A108" s="224">
        <f t="shared" si="1"/>
        <v>21</v>
      </c>
      <c r="B108" s="225"/>
      <c r="C108" s="5" t="s">
        <v>556</v>
      </c>
      <c r="D108" s="6">
        <v>254152</v>
      </c>
      <c r="E108" s="6"/>
    </row>
    <row r="109" spans="1:5">
      <c r="A109" s="224">
        <f t="shared" si="1"/>
        <v>22</v>
      </c>
      <c r="B109" s="225"/>
      <c r="C109" s="5" t="s">
        <v>212</v>
      </c>
      <c r="D109" s="6">
        <v>10500</v>
      </c>
      <c r="E109" s="6"/>
    </row>
    <row r="110" spans="1:5">
      <c r="A110" s="224"/>
      <c r="B110" s="225"/>
      <c r="C110" s="25"/>
      <c r="D110" s="24"/>
      <c r="E110" s="6"/>
    </row>
    <row r="111" spans="1:5" ht="13.5" thickBot="1">
      <c r="A111" s="226"/>
      <c r="B111" s="227"/>
      <c r="C111" s="102" t="s">
        <v>566</v>
      </c>
      <c r="D111" s="9">
        <f>SUM(D85:D110)</f>
        <v>6221376.5300000003</v>
      </c>
      <c r="E111" s="9">
        <f>SUM(E85:E110)</f>
        <v>1999903.49</v>
      </c>
    </row>
    <row r="112" spans="1:5" ht="15.75" thickTop="1">
      <c r="D112" s="200"/>
      <c r="E112" s="200"/>
    </row>
    <row r="113" spans="1:6" ht="23.25">
      <c r="A113" s="197" t="s">
        <v>368</v>
      </c>
      <c r="B113" s="22" t="s">
        <v>254</v>
      </c>
      <c r="C113" s="4"/>
      <c r="D113" s="200" t="s">
        <v>564</v>
      </c>
      <c r="E113" s="200" t="s">
        <v>564</v>
      </c>
    </row>
    <row r="114" spans="1:6" ht="30">
      <c r="A114" s="228" t="s">
        <v>29</v>
      </c>
      <c r="B114" s="229"/>
      <c r="C114" s="183" t="s">
        <v>0</v>
      </c>
      <c r="D114" s="174" t="str">
        <f>+D49</f>
        <v>Current      Year</v>
      </c>
      <c r="E114" s="174" t="str">
        <f>+E49</f>
        <v>Previous   Year</v>
      </c>
    </row>
    <row r="115" spans="1:6">
      <c r="A115" s="230">
        <v>1</v>
      </c>
      <c r="B115" s="231"/>
      <c r="C115" s="5" t="s">
        <v>250</v>
      </c>
      <c r="D115" s="6">
        <v>32315</v>
      </c>
      <c r="E115" s="6">
        <v>400000</v>
      </c>
    </row>
    <row r="116" spans="1:6">
      <c r="A116" s="224">
        <f>+A115+1</f>
        <v>2</v>
      </c>
      <c r="B116" s="225"/>
      <c r="C116" s="5" t="s">
        <v>251</v>
      </c>
      <c r="D116" s="6">
        <v>300000</v>
      </c>
      <c r="E116" s="6">
        <v>300000</v>
      </c>
    </row>
    <row r="117" spans="1:6">
      <c r="A117" s="224">
        <f>+A116+1</f>
        <v>3</v>
      </c>
      <c r="B117" s="225"/>
      <c r="C117" s="5" t="s">
        <v>252</v>
      </c>
      <c r="D117" s="6">
        <f>250000+240000</f>
        <v>490000</v>
      </c>
      <c r="E117" s="6">
        <v>0</v>
      </c>
    </row>
    <row r="118" spans="1:6">
      <c r="A118" s="224">
        <f>+A117+1</f>
        <v>4</v>
      </c>
      <c r="B118" s="225"/>
      <c r="C118" s="5" t="s">
        <v>253</v>
      </c>
      <c r="D118" s="6">
        <v>16692</v>
      </c>
      <c r="E118" s="6">
        <v>17042</v>
      </c>
    </row>
    <row r="119" spans="1:6">
      <c r="A119" s="224">
        <f>+A118+1</f>
        <v>5</v>
      </c>
      <c r="B119" s="225"/>
      <c r="C119" s="5" t="s">
        <v>255</v>
      </c>
      <c r="D119" s="6">
        <v>18904</v>
      </c>
      <c r="E119" s="6">
        <v>18904</v>
      </c>
    </row>
    <row r="120" spans="1:6">
      <c r="A120" s="224">
        <f>+A119+1</f>
        <v>6</v>
      </c>
      <c r="B120" s="225"/>
      <c r="C120" s="5" t="s">
        <v>468</v>
      </c>
      <c r="D120" s="6">
        <v>23203</v>
      </c>
      <c r="E120" s="6">
        <v>3505</v>
      </c>
    </row>
    <row r="121" spans="1:6" ht="13.5" thickBot="1">
      <c r="A121" s="226"/>
      <c r="B121" s="227"/>
      <c r="C121" s="102" t="s">
        <v>566</v>
      </c>
      <c r="D121" s="31">
        <f>SUM(D115:D120)</f>
        <v>881114</v>
      </c>
      <c r="E121" s="31">
        <f>SUM(E115:E120)</f>
        <v>739451</v>
      </c>
    </row>
    <row r="122" spans="1:6" ht="13.5" thickTop="1">
      <c r="E122" s="6"/>
    </row>
    <row r="123" spans="1:6" ht="23.25">
      <c r="A123" s="197" t="s">
        <v>44</v>
      </c>
      <c r="B123" s="22" t="s">
        <v>373</v>
      </c>
      <c r="C123" s="4"/>
      <c r="D123" s="200" t="s">
        <v>564</v>
      </c>
      <c r="E123" s="200" t="s">
        <v>564</v>
      </c>
    </row>
    <row r="124" spans="1:6" ht="30">
      <c r="A124" s="228" t="s">
        <v>29</v>
      </c>
      <c r="B124" s="229"/>
      <c r="C124" s="183" t="s">
        <v>0</v>
      </c>
      <c r="D124" s="174" t="str">
        <f>+D114</f>
        <v>Current      Year</v>
      </c>
      <c r="E124" s="174" t="str">
        <f>+E114</f>
        <v>Previous   Year</v>
      </c>
      <c r="F124" s="175"/>
    </row>
    <row r="125" spans="1:6">
      <c r="A125" s="244">
        <v>1</v>
      </c>
      <c r="B125" s="245"/>
      <c r="C125" s="5" t="s">
        <v>256</v>
      </c>
      <c r="D125" s="6"/>
      <c r="E125" s="6"/>
    </row>
    <row r="126" spans="1:6">
      <c r="A126" s="252" t="s">
        <v>257</v>
      </c>
      <c r="B126" s="253"/>
      <c r="C126" s="32" t="s">
        <v>260</v>
      </c>
      <c r="D126" s="6"/>
      <c r="E126" s="6"/>
    </row>
    <row r="127" spans="1:6">
      <c r="A127" s="252"/>
      <c r="B127" s="253"/>
      <c r="C127" s="25" t="s">
        <v>261</v>
      </c>
      <c r="D127" s="6">
        <v>203339</v>
      </c>
      <c r="E127" s="6">
        <v>622633</v>
      </c>
      <c r="F127" s="33"/>
    </row>
    <row r="128" spans="1:6">
      <c r="A128" s="252"/>
      <c r="B128" s="253"/>
      <c r="C128" s="25" t="s">
        <v>262</v>
      </c>
      <c r="D128" s="6">
        <v>463327</v>
      </c>
      <c r="E128" s="6">
        <v>53922</v>
      </c>
      <c r="F128" s="33"/>
    </row>
    <row r="129" spans="1:7">
      <c r="A129" s="252"/>
      <c r="B129" s="253"/>
      <c r="C129" s="25" t="s">
        <v>263</v>
      </c>
      <c r="D129" s="6">
        <v>609014</v>
      </c>
      <c r="E129" s="6">
        <v>87050</v>
      </c>
      <c r="F129" s="33"/>
      <c r="G129" s="33"/>
    </row>
    <row r="130" spans="1:7">
      <c r="A130" s="252"/>
      <c r="B130" s="253"/>
      <c r="C130" s="25" t="s">
        <v>264</v>
      </c>
      <c r="D130" s="6">
        <v>1354</v>
      </c>
      <c r="E130" s="6">
        <v>5466</v>
      </c>
      <c r="F130" s="33"/>
    </row>
    <row r="131" spans="1:7">
      <c r="A131" s="252" t="s">
        <v>258</v>
      </c>
      <c r="B131" s="253"/>
      <c r="C131" s="32" t="s">
        <v>265</v>
      </c>
      <c r="D131" s="6"/>
      <c r="E131" s="6"/>
    </row>
    <row r="132" spans="1:7">
      <c r="A132" s="252"/>
      <c r="B132" s="253"/>
      <c r="C132" s="25" t="s">
        <v>261</v>
      </c>
      <c r="D132" s="6">
        <v>26963</v>
      </c>
      <c r="E132" s="6">
        <v>2971</v>
      </c>
    </row>
    <row r="133" spans="1:7">
      <c r="A133" s="252"/>
      <c r="B133" s="253"/>
      <c r="C133" s="25" t="s">
        <v>262</v>
      </c>
      <c r="D133" s="6">
        <v>7101</v>
      </c>
      <c r="E133" s="6">
        <v>842</v>
      </c>
    </row>
    <row r="134" spans="1:7">
      <c r="A134" s="252"/>
      <c r="B134" s="253"/>
      <c r="C134" s="25" t="s">
        <v>263</v>
      </c>
      <c r="D134" s="6">
        <v>4740</v>
      </c>
      <c r="E134" s="6">
        <v>1507</v>
      </c>
    </row>
    <row r="135" spans="1:7">
      <c r="A135" s="252"/>
      <c r="B135" s="253"/>
      <c r="C135" s="25" t="s">
        <v>264</v>
      </c>
      <c r="D135" s="6">
        <v>1181</v>
      </c>
      <c r="E135" s="6">
        <v>1181</v>
      </c>
    </row>
    <row r="136" spans="1:7">
      <c r="A136" s="252" t="s">
        <v>259</v>
      </c>
      <c r="B136" s="253"/>
      <c r="C136" s="32" t="s">
        <v>266</v>
      </c>
      <c r="D136" s="6"/>
      <c r="E136" s="6"/>
    </row>
    <row r="137" spans="1:7">
      <c r="A137" s="252"/>
      <c r="B137" s="253"/>
      <c r="C137" s="25" t="s">
        <v>261</v>
      </c>
      <c r="D137" s="6">
        <v>13758</v>
      </c>
      <c r="E137" s="6">
        <v>1115</v>
      </c>
    </row>
    <row r="138" spans="1:7">
      <c r="A138" s="234"/>
      <c r="B138" s="235"/>
      <c r="C138" s="25" t="s">
        <v>262</v>
      </c>
      <c r="D138" s="6">
        <v>3552</v>
      </c>
      <c r="E138" s="6">
        <v>419</v>
      </c>
    </row>
    <row r="139" spans="1:7">
      <c r="A139" s="234"/>
      <c r="B139" s="235"/>
      <c r="C139" s="25" t="s">
        <v>263</v>
      </c>
      <c r="D139" s="6">
        <v>4783</v>
      </c>
      <c r="E139" s="6">
        <v>811</v>
      </c>
    </row>
    <row r="140" spans="1:7">
      <c r="A140" s="234"/>
      <c r="B140" s="235"/>
      <c r="C140" s="25" t="s">
        <v>264</v>
      </c>
      <c r="D140" s="6">
        <v>1095</v>
      </c>
      <c r="E140" s="6">
        <v>95</v>
      </c>
    </row>
    <row r="141" spans="1:7">
      <c r="A141" s="234">
        <f>+A125+1</f>
        <v>2</v>
      </c>
      <c r="B141" s="235"/>
      <c r="C141" s="5" t="s">
        <v>267</v>
      </c>
      <c r="D141" s="6">
        <v>98818</v>
      </c>
      <c r="E141" s="6">
        <v>7511</v>
      </c>
    </row>
    <row r="142" spans="1:7">
      <c r="A142" s="234">
        <f>+A141+1</f>
        <v>3</v>
      </c>
      <c r="B142" s="235"/>
      <c r="C142" s="5" t="s">
        <v>268</v>
      </c>
      <c r="D142" s="6">
        <v>0</v>
      </c>
      <c r="E142" s="6">
        <v>0</v>
      </c>
    </row>
    <row r="143" spans="1:7">
      <c r="A143" s="234">
        <f>+A142+1</f>
        <v>4</v>
      </c>
      <c r="B143" s="235"/>
      <c r="C143" s="5" t="s">
        <v>269</v>
      </c>
      <c r="D143" s="6">
        <f>19135+7311</f>
        <v>26446</v>
      </c>
      <c r="E143" s="6">
        <v>19135</v>
      </c>
    </row>
    <row r="144" spans="1:7">
      <c r="A144" s="234">
        <f>+A143+1</f>
        <v>5</v>
      </c>
      <c r="B144" s="235"/>
      <c r="C144" s="5" t="s">
        <v>270</v>
      </c>
      <c r="D144" s="6">
        <v>19551</v>
      </c>
      <c r="E144" s="6">
        <v>19551</v>
      </c>
    </row>
    <row r="145" spans="1:7">
      <c r="A145" s="234">
        <f>+A144+1</f>
        <v>6</v>
      </c>
      <c r="B145" s="235"/>
      <c r="C145" s="5" t="s">
        <v>271</v>
      </c>
      <c r="D145" s="6">
        <v>10658</v>
      </c>
      <c r="E145" s="6">
        <v>10658</v>
      </c>
    </row>
    <row r="146" spans="1:7">
      <c r="A146" s="234">
        <f>+A145+1</f>
        <v>7</v>
      </c>
      <c r="B146" s="235"/>
      <c r="C146" s="5" t="s">
        <v>272</v>
      </c>
      <c r="D146" s="6">
        <v>33384</v>
      </c>
      <c r="E146" s="6">
        <v>33384</v>
      </c>
    </row>
    <row r="147" spans="1:7">
      <c r="A147" s="236"/>
      <c r="B147" s="237"/>
      <c r="C147" s="5"/>
      <c r="D147" s="6"/>
      <c r="E147" s="6"/>
    </row>
    <row r="148" spans="1:7" ht="13.5" thickBot="1">
      <c r="A148" s="226"/>
      <c r="B148" s="227"/>
      <c r="C148" s="102" t="s">
        <v>566</v>
      </c>
      <c r="D148" s="31">
        <f>SUM(D125:D147)</f>
        <v>1529064</v>
      </c>
      <c r="E148" s="31">
        <f>SUM(E125:E147)</f>
        <v>868251</v>
      </c>
      <c r="F148" s="33"/>
      <c r="G148" s="33"/>
    </row>
    <row r="149" spans="1:7" ht="13.5" thickTop="1"/>
    <row r="150" spans="1:7" ht="23.25">
      <c r="A150" s="197" t="s">
        <v>369</v>
      </c>
      <c r="B150" s="22" t="s">
        <v>374</v>
      </c>
      <c r="C150" s="4"/>
      <c r="D150" s="200" t="s">
        <v>564</v>
      </c>
      <c r="E150" s="200" t="s">
        <v>564</v>
      </c>
    </row>
    <row r="151" spans="1:7" ht="30">
      <c r="A151" s="228" t="s">
        <v>29</v>
      </c>
      <c r="B151" s="229"/>
      <c r="C151" s="183" t="s">
        <v>0</v>
      </c>
      <c r="D151" s="174" t="str">
        <f>+D124</f>
        <v>Current      Year</v>
      </c>
      <c r="E151" s="174" t="str">
        <f>+E124</f>
        <v>Previous   Year</v>
      </c>
      <c r="F151" s="175"/>
    </row>
    <row r="152" spans="1:7">
      <c r="A152" s="244">
        <v>1</v>
      </c>
      <c r="B152" s="245"/>
      <c r="C152" s="5" t="s">
        <v>274</v>
      </c>
      <c r="D152" s="6">
        <v>12301</v>
      </c>
      <c r="E152" s="6">
        <v>1780978</v>
      </c>
    </row>
    <row r="153" spans="1:7">
      <c r="A153" s="234">
        <f>+A152+1</f>
        <v>2</v>
      </c>
      <c r="B153" s="235"/>
      <c r="C153" s="5" t="s">
        <v>275</v>
      </c>
      <c r="D153" s="6">
        <v>1132178</v>
      </c>
      <c r="E153" s="6">
        <v>0</v>
      </c>
    </row>
    <row r="154" spans="1:7">
      <c r="A154" s="234">
        <f>+A153+1</f>
        <v>3</v>
      </c>
      <c r="B154" s="235"/>
      <c r="C154" s="5" t="s">
        <v>276</v>
      </c>
      <c r="D154" s="6">
        <v>348937</v>
      </c>
      <c r="E154" s="6">
        <v>306808</v>
      </c>
    </row>
    <row r="155" spans="1:7">
      <c r="A155" s="234">
        <f>+A154+1</f>
        <v>4</v>
      </c>
      <c r="B155" s="235"/>
      <c r="C155" s="5" t="s">
        <v>277</v>
      </c>
      <c r="D155" s="6">
        <v>3292582</v>
      </c>
      <c r="E155" s="6">
        <v>2400000</v>
      </c>
    </row>
    <row r="156" spans="1:7">
      <c r="A156" s="234">
        <f>+A155+1</f>
        <v>5</v>
      </c>
      <c r="B156" s="235"/>
      <c r="C156" s="5" t="s">
        <v>278</v>
      </c>
      <c r="D156" s="6">
        <v>2600000</v>
      </c>
      <c r="E156" s="6">
        <v>2600000</v>
      </c>
    </row>
    <row r="157" spans="1:7">
      <c r="A157" s="234">
        <f>+A156+1</f>
        <v>6</v>
      </c>
      <c r="B157" s="235"/>
      <c r="C157" s="5" t="s">
        <v>280</v>
      </c>
      <c r="D157" s="6">
        <v>50000</v>
      </c>
      <c r="E157" s="6">
        <v>50000</v>
      </c>
    </row>
    <row r="158" spans="1:7">
      <c r="A158" s="189"/>
      <c r="B158" s="190">
        <f>+A157+1</f>
        <v>7</v>
      </c>
      <c r="C158" s="5" t="s">
        <v>408</v>
      </c>
      <c r="D158" s="6">
        <v>26825</v>
      </c>
      <c r="E158" s="6">
        <v>0</v>
      </c>
    </row>
    <row r="159" spans="1:7">
      <c r="A159" s="234">
        <f>+A157+1</f>
        <v>7</v>
      </c>
      <c r="B159" s="235"/>
      <c r="C159" s="5" t="s">
        <v>279</v>
      </c>
      <c r="D159" s="15">
        <v>-520651.68</v>
      </c>
      <c r="E159" s="6">
        <v>1537</v>
      </c>
    </row>
    <row r="160" spans="1:7">
      <c r="A160" s="236"/>
      <c r="B160" s="237"/>
      <c r="C160" s="5"/>
      <c r="D160" s="6"/>
      <c r="E160" s="6"/>
    </row>
    <row r="161" spans="1:5" ht="13.5" thickBot="1">
      <c r="A161" s="226"/>
      <c r="B161" s="227"/>
      <c r="C161" s="102" t="s">
        <v>566</v>
      </c>
      <c r="D161" s="31">
        <f>SUM(D152:D160)</f>
        <v>6942171.3200000003</v>
      </c>
      <c r="E161" s="31">
        <f>SUM(E152:E160)</f>
        <v>7139323</v>
      </c>
    </row>
    <row r="162" spans="1:5" ht="13.5" thickTop="1"/>
    <row r="166" spans="1:5" ht="15.75">
      <c r="A166" s="197" t="s">
        <v>370</v>
      </c>
      <c r="B166" s="34" t="s">
        <v>375</v>
      </c>
      <c r="D166" s="200" t="s">
        <v>564</v>
      </c>
      <c r="E166" s="200" t="s">
        <v>564</v>
      </c>
    </row>
    <row r="167" spans="1:5" ht="30">
      <c r="A167" s="228" t="s">
        <v>29</v>
      </c>
      <c r="B167" s="229"/>
      <c r="C167" s="183" t="s">
        <v>0</v>
      </c>
      <c r="D167" s="174" t="str">
        <f>+D151</f>
        <v>Current      Year</v>
      </c>
      <c r="E167" s="174" t="str">
        <f>+E151</f>
        <v>Previous   Year</v>
      </c>
    </row>
    <row r="168" spans="1:5">
      <c r="A168" s="244" t="s">
        <v>257</v>
      </c>
      <c r="B168" s="245"/>
      <c r="C168" s="32" t="s">
        <v>337</v>
      </c>
      <c r="D168" s="6"/>
      <c r="E168" s="6"/>
    </row>
    <row r="169" spans="1:5">
      <c r="A169" s="234">
        <v>1</v>
      </c>
      <c r="B169" s="235"/>
      <c r="C169" s="5" t="s">
        <v>353</v>
      </c>
      <c r="D169" s="6">
        <v>94744.639999999999</v>
      </c>
      <c r="E169" s="6">
        <v>743464.64</v>
      </c>
    </row>
    <row r="170" spans="1:5">
      <c r="A170" s="234">
        <f>+A169+1</f>
        <v>2</v>
      </c>
      <c r="B170" s="235"/>
      <c r="C170" s="5" t="s">
        <v>485</v>
      </c>
      <c r="D170" s="6">
        <v>0</v>
      </c>
      <c r="E170" s="6">
        <v>1232388</v>
      </c>
    </row>
    <row r="171" spans="1:5">
      <c r="A171" s="234">
        <f t="shared" ref="A171:A176" si="2">+A170+1</f>
        <v>3</v>
      </c>
      <c r="B171" s="235"/>
      <c r="C171" s="5" t="s">
        <v>354</v>
      </c>
      <c r="D171" s="6">
        <v>17500</v>
      </c>
      <c r="E171" s="6">
        <v>17500</v>
      </c>
    </row>
    <row r="172" spans="1:5">
      <c r="A172" s="234">
        <f t="shared" si="2"/>
        <v>4</v>
      </c>
      <c r="B172" s="235"/>
      <c r="C172" s="5" t="s">
        <v>355</v>
      </c>
      <c r="D172" s="6">
        <v>0</v>
      </c>
      <c r="E172" s="6">
        <v>76764</v>
      </c>
    </row>
    <row r="173" spans="1:5">
      <c r="A173" s="234">
        <f t="shared" si="2"/>
        <v>5</v>
      </c>
      <c r="B173" s="235"/>
      <c r="C173" s="5" t="s">
        <v>356</v>
      </c>
      <c r="D173" s="6">
        <v>0</v>
      </c>
      <c r="E173" s="6">
        <v>65267.1</v>
      </c>
    </row>
    <row r="174" spans="1:5">
      <c r="A174" s="234">
        <f t="shared" si="2"/>
        <v>6</v>
      </c>
      <c r="B174" s="235"/>
      <c r="C174" s="5" t="s">
        <v>357</v>
      </c>
      <c r="D174" s="6">
        <v>0</v>
      </c>
      <c r="E174" s="6">
        <v>295175</v>
      </c>
    </row>
    <row r="175" spans="1:5">
      <c r="A175" s="234">
        <f t="shared" si="2"/>
        <v>7</v>
      </c>
      <c r="B175" s="235"/>
      <c r="C175" s="5" t="s">
        <v>358</v>
      </c>
      <c r="D175" s="6">
        <v>0</v>
      </c>
      <c r="E175" s="6">
        <v>21000</v>
      </c>
    </row>
    <row r="176" spans="1:5">
      <c r="A176" s="234">
        <f t="shared" si="2"/>
        <v>8</v>
      </c>
      <c r="B176" s="235"/>
      <c r="C176" s="5" t="s">
        <v>359</v>
      </c>
      <c r="D176" s="6">
        <v>0</v>
      </c>
      <c r="E176" s="6">
        <v>153779.60999999999</v>
      </c>
    </row>
    <row r="177" spans="1:5">
      <c r="A177" s="232"/>
      <c r="B177" s="233"/>
      <c r="C177" s="5"/>
      <c r="D177" s="6"/>
      <c r="E177" s="6"/>
    </row>
    <row r="178" spans="1:5" ht="13.5" thickBot="1">
      <c r="A178" s="232"/>
      <c r="B178" s="233"/>
      <c r="C178" s="35" t="s">
        <v>338</v>
      </c>
      <c r="D178" s="31">
        <f>SUM(D168:D177)</f>
        <v>112244.64</v>
      </c>
      <c r="E178" s="31">
        <f>SUM(E168:E177)</f>
        <v>2605338.35</v>
      </c>
    </row>
    <row r="179" spans="1:5" ht="13.5" thickTop="1">
      <c r="A179" s="232" t="s">
        <v>258</v>
      </c>
      <c r="B179" s="233"/>
      <c r="C179" s="32" t="s">
        <v>86</v>
      </c>
      <c r="D179" s="6"/>
      <c r="E179" s="6"/>
    </row>
    <row r="180" spans="1:5">
      <c r="A180" s="234">
        <v>1</v>
      </c>
      <c r="B180" s="235"/>
      <c r="C180" s="5" t="s">
        <v>343</v>
      </c>
      <c r="D180" s="6">
        <v>1313415.75</v>
      </c>
      <c r="E180" s="6">
        <v>616032.75</v>
      </c>
    </row>
    <row r="181" spans="1:5">
      <c r="A181" s="234">
        <f>+A180+1</f>
        <v>2</v>
      </c>
      <c r="B181" s="235"/>
      <c r="C181" s="5" t="s">
        <v>486</v>
      </c>
      <c r="D181" s="6">
        <v>1874807</v>
      </c>
      <c r="E181" s="6">
        <v>1509415</v>
      </c>
    </row>
    <row r="182" spans="1:5">
      <c r="A182" s="234">
        <f t="shared" ref="A182:A198" si="3">+A181+1</f>
        <v>3</v>
      </c>
      <c r="B182" s="235"/>
      <c r="C182" s="5" t="s">
        <v>344</v>
      </c>
      <c r="D182" s="6">
        <v>1931211</v>
      </c>
      <c r="E182" s="6">
        <v>6534</v>
      </c>
    </row>
    <row r="183" spans="1:5">
      <c r="A183" s="234">
        <f t="shared" si="3"/>
        <v>4</v>
      </c>
      <c r="B183" s="235"/>
      <c r="C183" s="5" t="s">
        <v>487</v>
      </c>
      <c r="D183" s="6">
        <v>0</v>
      </c>
      <c r="E183" s="6">
        <v>1347547</v>
      </c>
    </row>
    <row r="184" spans="1:5">
      <c r="A184" s="234">
        <f t="shared" si="3"/>
        <v>5</v>
      </c>
      <c r="B184" s="235"/>
      <c r="C184" s="5" t="s">
        <v>345</v>
      </c>
      <c r="D184" s="6">
        <v>33090</v>
      </c>
      <c r="E184" s="6"/>
    </row>
    <row r="185" spans="1:5">
      <c r="A185" s="234">
        <f t="shared" si="3"/>
        <v>6</v>
      </c>
      <c r="B185" s="235"/>
      <c r="C185" s="5" t="s">
        <v>355</v>
      </c>
      <c r="D185" s="6">
        <v>41612</v>
      </c>
      <c r="E185" s="6"/>
    </row>
    <row r="186" spans="1:5">
      <c r="A186" s="234">
        <f t="shared" si="3"/>
        <v>7</v>
      </c>
      <c r="B186" s="235"/>
      <c r="C186" s="5" t="s">
        <v>346</v>
      </c>
      <c r="D186" s="6">
        <v>2875164</v>
      </c>
      <c r="E186" s="6">
        <v>261600</v>
      </c>
    </row>
    <row r="187" spans="1:5">
      <c r="A187" s="234">
        <f t="shared" si="3"/>
        <v>8</v>
      </c>
      <c r="B187" s="235"/>
      <c r="C187" s="5" t="s">
        <v>558</v>
      </c>
      <c r="D187" s="6">
        <v>43696678.299999997</v>
      </c>
      <c r="E187" s="6"/>
    </row>
    <row r="188" spans="1:5">
      <c r="A188" s="234">
        <f t="shared" si="3"/>
        <v>9</v>
      </c>
      <c r="B188" s="235"/>
      <c r="C188" s="5" t="s">
        <v>347</v>
      </c>
      <c r="D188" s="6">
        <v>14652</v>
      </c>
      <c r="E188" s="6">
        <v>1734382</v>
      </c>
    </row>
    <row r="189" spans="1:5">
      <c r="A189" s="234">
        <f t="shared" si="3"/>
        <v>10</v>
      </c>
      <c r="B189" s="235"/>
      <c r="C189" s="5" t="s">
        <v>347</v>
      </c>
      <c r="D189" s="6">
        <v>329702.40000000002</v>
      </c>
      <c r="E189" s="6"/>
    </row>
    <row r="190" spans="1:5">
      <c r="A190" s="234">
        <f t="shared" si="3"/>
        <v>11</v>
      </c>
      <c r="B190" s="235"/>
      <c r="C190" s="5" t="s">
        <v>348</v>
      </c>
      <c r="D190" s="6">
        <v>161001</v>
      </c>
      <c r="E190" s="6"/>
    </row>
    <row r="191" spans="1:5">
      <c r="A191" s="234">
        <f t="shared" si="3"/>
        <v>12</v>
      </c>
      <c r="B191" s="235"/>
      <c r="C191" s="5" t="s">
        <v>559</v>
      </c>
      <c r="D191" s="6">
        <v>58990</v>
      </c>
      <c r="E191" s="6"/>
    </row>
    <row r="192" spans="1:5">
      <c r="A192" s="234">
        <f t="shared" si="3"/>
        <v>13</v>
      </c>
      <c r="B192" s="235"/>
      <c r="C192" s="5" t="s">
        <v>349</v>
      </c>
      <c r="D192" s="6">
        <v>411726</v>
      </c>
      <c r="E192" s="6">
        <v>1597898</v>
      </c>
    </row>
    <row r="193" spans="1:5">
      <c r="A193" s="234">
        <f t="shared" si="3"/>
        <v>14</v>
      </c>
      <c r="B193" s="235"/>
      <c r="C193" s="5" t="s">
        <v>358</v>
      </c>
      <c r="D193" s="6">
        <v>21000</v>
      </c>
      <c r="E193" s="6"/>
    </row>
    <row r="194" spans="1:5">
      <c r="A194" s="234">
        <f t="shared" si="3"/>
        <v>15</v>
      </c>
      <c r="B194" s="235"/>
      <c r="C194" s="5" t="s">
        <v>350</v>
      </c>
      <c r="D194" s="6">
        <v>71663</v>
      </c>
      <c r="E194" s="6"/>
    </row>
    <row r="195" spans="1:5">
      <c r="A195" s="234">
        <f t="shared" si="3"/>
        <v>16</v>
      </c>
      <c r="B195" s="235"/>
      <c r="C195" s="5" t="s">
        <v>560</v>
      </c>
      <c r="D195" s="6">
        <v>1087680</v>
      </c>
      <c r="E195" s="6"/>
    </row>
    <row r="196" spans="1:5">
      <c r="A196" s="234">
        <f t="shared" si="3"/>
        <v>17</v>
      </c>
      <c r="B196" s="235"/>
      <c r="C196" s="5" t="s">
        <v>351</v>
      </c>
      <c r="D196" s="6">
        <v>482678</v>
      </c>
      <c r="E196" s="6">
        <v>3968408</v>
      </c>
    </row>
    <row r="197" spans="1:5">
      <c r="A197" s="234">
        <f t="shared" si="3"/>
        <v>18</v>
      </c>
      <c r="B197" s="235"/>
      <c r="C197" s="5" t="s">
        <v>359</v>
      </c>
      <c r="D197" s="6">
        <v>20578.61</v>
      </c>
      <c r="E197" s="6">
        <v>0</v>
      </c>
    </row>
    <row r="198" spans="1:5">
      <c r="A198" s="234">
        <f t="shared" si="3"/>
        <v>19</v>
      </c>
      <c r="B198" s="235"/>
      <c r="C198" s="5" t="s">
        <v>352</v>
      </c>
      <c r="D198" s="6">
        <v>556004</v>
      </c>
      <c r="E198" s="6"/>
    </row>
    <row r="199" spans="1:5">
      <c r="A199" s="189"/>
      <c r="B199" s="190"/>
      <c r="C199" s="5"/>
      <c r="D199" s="6"/>
      <c r="E199" s="6"/>
    </row>
    <row r="200" spans="1:5">
      <c r="A200" s="234"/>
      <c r="B200" s="235"/>
      <c r="C200" s="35" t="s">
        <v>339</v>
      </c>
      <c r="D200" s="36">
        <f>SUM(D180:D199)</f>
        <v>54981653.059999995</v>
      </c>
      <c r="E200" s="36">
        <f>SUM(E180:E187)</f>
        <v>3741128.75</v>
      </c>
    </row>
    <row r="201" spans="1:5">
      <c r="A201" s="236"/>
      <c r="B201" s="237"/>
      <c r="C201" s="5"/>
      <c r="D201" s="6"/>
      <c r="E201" s="6"/>
    </row>
    <row r="202" spans="1:5" ht="13.5" thickBot="1">
      <c r="A202" s="226"/>
      <c r="B202" s="227"/>
      <c r="C202" s="102" t="s">
        <v>566</v>
      </c>
      <c r="D202" s="31">
        <f>+D178+D200</f>
        <v>55093897.699999996</v>
      </c>
      <c r="E202" s="31">
        <f>+E178+E200</f>
        <v>6346467.0999999996</v>
      </c>
    </row>
    <row r="203" spans="1:5" ht="13.5" thickTop="1"/>
    <row r="204" spans="1:5" ht="15.75">
      <c r="A204" s="197" t="s">
        <v>371</v>
      </c>
      <c r="B204" s="34" t="s">
        <v>340</v>
      </c>
      <c r="D204" s="200" t="s">
        <v>564</v>
      </c>
      <c r="E204" s="200" t="s">
        <v>564</v>
      </c>
    </row>
    <row r="205" spans="1:5" ht="30" customHeight="1">
      <c r="A205" s="228" t="s">
        <v>29</v>
      </c>
      <c r="B205" s="229"/>
      <c r="C205" s="183" t="s">
        <v>0</v>
      </c>
      <c r="D205" s="174" t="str">
        <f>+D167</f>
        <v>Current      Year</v>
      </c>
      <c r="E205" s="174" t="str">
        <f>+E167</f>
        <v>Previous   Year</v>
      </c>
    </row>
    <row r="206" spans="1:5">
      <c r="A206" s="254" t="s">
        <v>257</v>
      </c>
      <c r="B206" s="255"/>
      <c r="C206" s="32" t="s">
        <v>514</v>
      </c>
      <c r="D206" s="6"/>
      <c r="E206" s="6">
        <v>0</v>
      </c>
    </row>
    <row r="207" spans="1:5">
      <c r="A207" s="192"/>
      <c r="B207" s="190">
        <v>1</v>
      </c>
      <c r="C207" s="5" t="s">
        <v>376</v>
      </c>
      <c r="D207" s="6">
        <v>4100</v>
      </c>
      <c r="E207" s="6">
        <v>2500</v>
      </c>
    </row>
    <row r="208" spans="1:5">
      <c r="A208" s="192"/>
      <c r="B208" s="190">
        <f>+B207+1</f>
        <v>2</v>
      </c>
      <c r="C208" s="5" t="s">
        <v>377</v>
      </c>
      <c r="D208" s="6">
        <v>35000</v>
      </c>
      <c r="E208" s="6">
        <v>35000</v>
      </c>
    </row>
    <row r="209" spans="1:5">
      <c r="A209" s="192"/>
      <c r="B209" s="190">
        <f>+B208+1</f>
        <v>3</v>
      </c>
      <c r="C209" s="5" t="s">
        <v>378</v>
      </c>
      <c r="D209" s="6">
        <v>48650</v>
      </c>
      <c r="E209" s="6">
        <v>16740</v>
      </c>
    </row>
    <row r="210" spans="1:5">
      <c r="A210" s="192"/>
      <c r="B210" s="190">
        <f>+B209+1</f>
        <v>4</v>
      </c>
      <c r="C210" s="5" t="s">
        <v>379</v>
      </c>
      <c r="D210" s="6">
        <v>44950</v>
      </c>
      <c r="E210" s="6">
        <v>101675</v>
      </c>
    </row>
    <row r="211" spans="1:5">
      <c r="A211" s="192"/>
      <c r="B211" s="190">
        <v>5</v>
      </c>
      <c r="C211" s="5" t="s">
        <v>380</v>
      </c>
      <c r="D211" s="6">
        <v>7150</v>
      </c>
      <c r="E211" s="6">
        <v>0</v>
      </c>
    </row>
    <row r="212" spans="1:5">
      <c r="A212" s="192"/>
      <c r="B212" s="190">
        <f>+B211+1</f>
        <v>6</v>
      </c>
      <c r="C212" s="5" t="s">
        <v>381</v>
      </c>
      <c r="D212" s="6">
        <v>20000</v>
      </c>
      <c r="E212" s="6">
        <v>10000</v>
      </c>
    </row>
    <row r="213" spans="1:5">
      <c r="A213" s="192"/>
      <c r="B213" s="190">
        <v>7</v>
      </c>
      <c r="C213" s="5" t="s">
        <v>382</v>
      </c>
      <c r="D213" s="6">
        <v>8500</v>
      </c>
      <c r="E213" s="6">
        <v>8500</v>
      </c>
    </row>
    <row r="214" spans="1:5">
      <c r="A214" s="192"/>
      <c r="B214" s="190">
        <v>8</v>
      </c>
      <c r="C214" s="5" t="s">
        <v>383</v>
      </c>
      <c r="D214" s="6">
        <v>44530</v>
      </c>
      <c r="E214" s="6">
        <v>29530</v>
      </c>
    </row>
    <row r="215" spans="1:5">
      <c r="A215" s="192"/>
      <c r="B215" s="190"/>
      <c r="C215" s="5"/>
      <c r="D215" s="37">
        <v>0</v>
      </c>
      <c r="E215" s="37"/>
    </row>
    <row r="216" spans="1:5">
      <c r="A216" s="192"/>
      <c r="B216" s="193"/>
      <c r="C216" s="35" t="s">
        <v>323</v>
      </c>
      <c r="D216" s="38">
        <f>SUM(D207:D215)</f>
        <v>212880</v>
      </c>
      <c r="E216" s="38">
        <f>SUM(E207:E215)</f>
        <v>203945</v>
      </c>
    </row>
    <row r="217" spans="1:5">
      <c r="A217" s="232" t="s">
        <v>258</v>
      </c>
      <c r="B217" s="233"/>
      <c r="C217" s="32" t="s">
        <v>515</v>
      </c>
      <c r="D217" s="6"/>
      <c r="E217" s="6"/>
    </row>
    <row r="218" spans="1:5">
      <c r="A218" s="192"/>
      <c r="B218" s="190">
        <v>1</v>
      </c>
      <c r="C218" s="5" t="s">
        <v>384</v>
      </c>
      <c r="D218" s="6">
        <v>2000</v>
      </c>
      <c r="E218" s="6">
        <v>2000</v>
      </c>
    </row>
    <row r="219" spans="1:5">
      <c r="A219" s="192"/>
      <c r="B219" s="190">
        <f>+B218+1</f>
        <v>2</v>
      </c>
      <c r="C219" s="5" t="s">
        <v>385</v>
      </c>
      <c r="D219" s="6">
        <v>27522</v>
      </c>
      <c r="E219" s="6">
        <v>27522</v>
      </c>
    </row>
    <row r="220" spans="1:5">
      <c r="A220" s="192"/>
      <c r="B220" s="190">
        <f>+B219+1</f>
        <v>3</v>
      </c>
      <c r="C220" s="5" t="s">
        <v>386</v>
      </c>
      <c r="D220" s="6">
        <v>38064</v>
      </c>
      <c r="E220" s="6">
        <v>38064</v>
      </c>
    </row>
    <row r="221" spans="1:5">
      <c r="A221" s="192"/>
      <c r="B221" s="190">
        <f>+B220+1</f>
        <v>4</v>
      </c>
      <c r="C221" s="5" t="s">
        <v>387</v>
      </c>
      <c r="D221" s="6">
        <v>32000</v>
      </c>
      <c r="E221" s="6">
        <v>32000</v>
      </c>
    </row>
    <row r="222" spans="1:5">
      <c r="A222" s="192"/>
      <c r="B222" s="190">
        <v>5</v>
      </c>
      <c r="C222" s="5" t="s">
        <v>388</v>
      </c>
      <c r="D222" s="6">
        <v>98550</v>
      </c>
      <c r="E222" s="6">
        <v>161250</v>
      </c>
    </row>
    <row r="223" spans="1:5">
      <c r="A223" s="192"/>
      <c r="B223" s="190">
        <f>+B222+1</f>
        <v>6</v>
      </c>
      <c r="C223" s="5" t="s">
        <v>389</v>
      </c>
      <c r="D223" s="6">
        <v>10000</v>
      </c>
      <c r="E223" s="6">
        <v>10000</v>
      </c>
    </row>
    <row r="224" spans="1:5">
      <c r="A224" s="192"/>
      <c r="B224" s="190">
        <v>7</v>
      </c>
      <c r="C224" s="5" t="s">
        <v>390</v>
      </c>
      <c r="D224" s="6">
        <v>30000</v>
      </c>
      <c r="E224" s="6">
        <v>30000</v>
      </c>
    </row>
    <row r="225" spans="1:5">
      <c r="A225" s="192"/>
      <c r="B225" s="190">
        <v>8</v>
      </c>
      <c r="C225" s="5" t="s">
        <v>391</v>
      </c>
      <c r="D225" s="6">
        <v>7200</v>
      </c>
      <c r="E225" s="6">
        <v>16750</v>
      </c>
    </row>
    <row r="226" spans="1:5">
      <c r="A226" s="192"/>
      <c r="B226" s="190">
        <v>9</v>
      </c>
      <c r="C226" s="5" t="s">
        <v>392</v>
      </c>
      <c r="D226" s="6">
        <v>238802</v>
      </c>
      <c r="E226" s="6">
        <v>174593</v>
      </c>
    </row>
    <row r="227" spans="1:5">
      <c r="A227" s="192"/>
      <c r="B227" s="164">
        <f>+B226+1</f>
        <v>10</v>
      </c>
      <c r="C227" s="5" t="s">
        <v>393</v>
      </c>
      <c r="D227" s="6">
        <v>3941</v>
      </c>
      <c r="E227" s="6">
        <v>3941</v>
      </c>
    </row>
    <row r="228" spans="1:5">
      <c r="A228" s="192"/>
      <c r="B228" s="164">
        <f t="shared" ref="B228:B244" si="4">+B227+1</f>
        <v>11</v>
      </c>
      <c r="C228" s="5" t="s">
        <v>394</v>
      </c>
      <c r="D228" s="6">
        <v>10000</v>
      </c>
      <c r="E228" s="6">
        <v>10000</v>
      </c>
    </row>
    <row r="229" spans="1:5">
      <c r="A229" s="192"/>
      <c r="B229" s="164">
        <f t="shared" si="4"/>
        <v>12</v>
      </c>
      <c r="C229" s="5" t="s">
        <v>466</v>
      </c>
      <c r="D229" s="6">
        <v>0</v>
      </c>
      <c r="E229" s="6">
        <v>23699</v>
      </c>
    </row>
    <row r="230" spans="1:5">
      <c r="A230" s="192"/>
      <c r="B230" s="164">
        <f t="shared" si="4"/>
        <v>13</v>
      </c>
      <c r="C230" s="5" t="s">
        <v>395</v>
      </c>
      <c r="D230" s="6">
        <v>140000</v>
      </c>
      <c r="E230" s="6">
        <v>140000</v>
      </c>
    </row>
    <row r="231" spans="1:5">
      <c r="A231" s="192"/>
      <c r="B231" s="164">
        <f t="shared" si="4"/>
        <v>14</v>
      </c>
      <c r="C231" s="5" t="s">
        <v>396</v>
      </c>
      <c r="D231" s="6">
        <v>10000</v>
      </c>
      <c r="E231" s="6">
        <v>10000</v>
      </c>
    </row>
    <row r="232" spans="1:5">
      <c r="A232" s="192"/>
      <c r="B232" s="164">
        <f t="shared" si="4"/>
        <v>15</v>
      </c>
      <c r="C232" s="5" t="s">
        <v>397</v>
      </c>
      <c r="D232" s="6">
        <v>24908</v>
      </c>
      <c r="E232" s="6">
        <v>24908</v>
      </c>
    </row>
    <row r="233" spans="1:5">
      <c r="A233" s="192"/>
      <c r="B233" s="164">
        <f t="shared" si="4"/>
        <v>16</v>
      </c>
      <c r="C233" s="5" t="s">
        <v>398</v>
      </c>
      <c r="D233" s="6">
        <v>82842</v>
      </c>
      <c r="E233" s="6">
        <v>123858</v>
      </c>
    </row>
    <row r="234" spans="1:5">
      <c r="A234" s="192"/>
      <c r="B234" s="164">
        <f t="shared" si="4"/>
        <v>17</v>
      </c>
      <c r="C234" s="5" t="s">
        <v>557</v>
      </c>
      <c r="D234" s="6">
        <v>75000</v>
      </c>
      <c r="E234" s="6"/>
    </row>
    <row r="235" spans="1:5">
      <c r="A235" s="192"/>
      <c r="B235" s="164">
        <f t="shared" si="4"/>
        <v>18</v>
      </c>
      <c r="C235" s="5" t="s">
        <v>399</v>
      </c>
      <c r="D235" s="6">
        <v>150667.79</v>
      </c>
      <c r="E235" s="6">
        <v>150667.79</v>
      </c>
    </row>
    <row r="236" spans="1:5">
      <c r="A236" s="192"/>
      <c r="B236" s="164">
        <f t="shared" si="4"/>
        <v>19</v>
      </c>
      <c r="C236" s="5" t="s">
        <v>400</v>
      </c>
      <c r="D236" s="6">
        <v>3000</v>
      </c>
      <c r="E236" s="6">
        <v>3000</v>
      </c>
    </row>
    <row r="237" spans="1:5">
      <c r="A237" s="192"/>
      <c r="B237" s="164">
        <f t="shared" si="4"/>
        <v>20</v>
      </c>
      <c r="C237" s="5" t="s">
        <v>401</v>
      </c>
      <c r="D237" s="6">
        <v>4000</v>
      </c>
      <c r="E237" s="6">
        <v>4000</v>
      </c>
    </row>
    <row r="238" spans="1:5">
      <c r="A238" s="192"/>
      <c r="B238" s="164">
        <f t="shared" si="4"/>
        <v>21</v>
      </c>
      <c r="C238" s="5" t="s">
        <v>402</v>
      </c>
      <c r="D238" s="6">
        <v>6000</v>
      </c>
      <c r="E238" s="6">
        <v>6000</v>
      </c>
    </row>
    <row r="239" spans="1:5">
      <c r="A239" s="192"/>
      <c r="B239" s="164">
        <f t="shared" si="4"/>
        <v>22</v>
      </c>
      <c r="C239" s="5" t="s">
        <v>403</v>
      </c>
      <c r="D239" s="6">
        <v>4150</v>
      </c>
      <c r="E239" s="6">
        <v>4150</v>
      </c>
    </row>
    <row r="240" spans="1:5">
      <c r="A240" s="192"/>
      <c r="B240" s="164">
        <f t="shared" si="4"/>
        <v>23</v>
      </c>
      <c r="C240" s="5" t="s">
        <v>404</v>
      </c>
      <c r="D240" s="6">
        <v>19790</v>
      </c>
      <c r="E240" s="6">
        <v>19790</v>
      </c>
    </row>
    <row r="241" spans="1:5">
      <c r="A241" s="192"/>
      <c r="B241" s="164">
        <f t="shared" si="4"/>
        <v>24</v>
      </c>
      <c r="C241" s="5" t="s">
        <v>405</v>
      </c>
      <c r="D241" s="6">
        <v>1125</v>
      </c>
      <c r="E241" s="6">
        <v>1125</v>
      </c>
    </row>
    <row r="242" spans="1:5">
      <c r="A242" s="192"/>
      <c r="B242" s="164">
        <f t="shared" si="4"/>
        <v>25</v>
      </c>
      <c r="C242" s="5" t="s">
        <v>406</v>
      </c>
      <c r="D242" s="6">
        <v>6500</v>
      </c>
      <c r="E242" s="6">
        <v>6500</v>
      </c>
    </row>
    <row r="243" spans="1:5">
      <c r="A243" s="192"/>
      <c r="B243" s="164">
        <f t="shared" si="4"/>
        <v>26</v>
      </c>
      <c r="C243" s="5" t="s">
        <v>407</v>
      </c>
      <c r="D243" s="6">
        <v>2112.2199999999998</v>
      </c>
      <c r="E243" s="6">
        <v>2112.2199999999998</v>
      </c>
    </row>
    <row r="244" spans="1:5">
      <c r="A244" s="192"/>
      <c r="B244" s="164">
        <f t="shared" si="4"/>
        <v>27</v>
      </c>
      <c r="C244" s="5" t="s">
        <v>409</v>
      </c>
      <c r="D244" s="6">
        <v>393390</v>
      </c>
      <c r="E244" s="6">
        <v>0</v>
      </c>
    </row>
    <row r="245" spans="1:5">
      <c r="A245" s="232"/>
      <c r="B245" s="233"/>
      <c r="C245" s="5"/>
      <c r="D245" s="37"/>
      <c r="E245" s="37"/>
    </row>
    <row r="246" spans="1:5">
      <c r="A246" s="232"/>
      <c r="B246" s="233"/>
      <c r="C246" s="35" t="s">
        <v>332</v>
      </c>
      <c r="D246" s="38">
        <f>SUM(D218:D245)</f>
        <v>1421564.01</v>
      </c>
      <c r="E246" s="38">
        <f>SUM(E218:E245)</f>
        <v>1025930.01</v>
      </c>
    </row>
    <row r="247" spans="1:5">
      <c r="A247" s="232"/>
      <c r="B247" s="233"/>
      <c r="C247" s="5"/>
      <c r="D247" s="6"/>
      <c r="E247" s="6"/>
    </row>
    <row r="248" spans="1:5" ht="13.5" thickBot="1">
      <c r="A248" s="226"/>
      <c r="B248" s="227"/>
      <c r="C248" s="102" t="s">
        <v>566</v>
      </c>
      <c r="D248" s="31">
        <f>+D216+D246</f>
        <v>1634444.01</v>
      </c>
      <c r="E248" s="31">
        <f>SUM(E206:E247)</f>
        <v>2459750.02</v>
      </c>
    </row>
    <row r="249" spans="1:5" ht="13.5" thickTop="1"/>
    <row r="257" spans="3:3">
      <c r="C257" s="203"/>
    </row>
  </sheetData>
  <mergeCells count="180">
    <mergeCell ref="A4:B4"/>
    <mergeCell ref="A181:B181"/>
    <mergeCell ref="A5:B5"/>
    <mergeCell ref="A200:B200"/>
    <mergeCell ref="A68:B68"/>
    <mergeCell ref="A67:B67"/>
    <mergeCell ref="A170:B170"/>
    <mergeCell ref="A8:B8"/>
    <mergeCell ref="A168:B168"/>
    <mergeCell ref="A10:B10"/>
    <mergeCell ref="A152:B152"/>
    <mergeCell ref="A201:B201"/>
    <mergeCell ref="A202:B202"/>
    <mergeCell ref="A183:B183"/>
    <mergeCell ref="A184:B184"/>
    <mergeCell ref="A188:B188"/>
    <mergeCell ref="A187:B187"/>
    <mergeCell ref="A198:B198"/>
    <mergeCell ref="A130:B130"/>
    <mergeCell ref="A161:B161"/>
    <mergeCell ref="A30:B30"/>
    <mergeCell ref="A176:B176"/>
    <mergeCell ref="A143:B143"/>
    <mergeCell ref="A137:B137"/>
    <mergeCell ref="A138:B138"/>
    <mergeCell ref="A139:B139"/>
    <mergeCell ref="A140:B140"/>
    <mergeCell ref="A151:B151"/>
    <mergeCell ref="A174:B174"/>
    <mergeCell ref="A9:B9"/>
    <mergeCell ref="A22:B22"/>
    <mergeCell ref="A167:B167"/>
    <mergeCell ref="A169:B169"/>
    <mergeCell ref="A160:B160"/>
    <mergeCell ref="A131:B131"/>
    <mergeCell ref="A127:B127"/>
    <mergeCell ref="A128:B128"/>
    <mergeCell ref="A129:B129"/>
    <mergeCell ref="A124:B124"/>
    <mergeCell ref="A125:B125"/>
    <mergeCell ref="A126:B126"/>
    <mergeCell ref="A116:B116"/>
    <mergeCell ref="A117:B117"/>
    <mergeCell ref="A118:B118"/>
    <mergeCell ref="A119:B119"/>
    <mergeCell ref="A132:B132"/>
    <mergeCell ref="A133:B133"/>
    <mergeCell ref="A16:B16"/>
    <mergeCell ref="A66:B66"/>
    <mergeCell ref="A96:B96"/>
    <mergeCell ref="A91:B91"/>
    <mergeCell ref="A92:B92"/>
    <mergeCell ref="A93:B93"/>
    <mergeCell ref="A95:B95"/>
    <mergeCell ref="A85:B85"/>
    <mergeCell ref="A7:B7"/>
    <mergeCell ref="A6:B6"/>
    <mergeCell ref="A247:B247"/>
    <mergeCell ref="A248:B248"/>
    <mergeCell ref="A205:B205"/>
    <mergeCell ref="A246:B246"/>
    <mergeCell ref="A245:B245"/>
    <mergeCell ref="A206:B206"/>
    <mergeCell ref="A185:B185"/>
    <mergeCell ref="A186:B186"/>
    <mergeCell ref="A159:B159"/>
    <mergeCell ref="A177:B177"/>
    <mergeCell ref="A178:B178"/>
    <mergeCell ref="A153:B153"/>
    <mergeCell ref="A154:B154"/>
    <mergeCell ref="A155:B155"/>
    <mergeCell ref="A156:B156"/>
    <mergeCell ref="A171:B171"/>
    <mergeCell ref="A172:B172"/>
    <mergeCell ref="A173:B173"/>
    <mergeCell ref="A180:B180"/>
    <mergeCell ref="A148:B148"/>
    <mergeCell ref="A103:B103"/>
    <mergeCell ref="A104:B104"/>
    <mergeCell ref="A105:B105"/>
    <mergeCell ref="A106:B106"/>
    <mergeCell ref="A107:B107"/>
    <mergeCell ref="A108:B108"/>
    <mergeCell ref="A109:B109"/>
    <mergeCell ref="A157:B157"/>
    <mergeCell ref="A136:B136"/>
    <mergeCell ref="A134:B134"/>
    <mergeCell ref="A135:B135"/>
    <mergeCell ref="A141:B141"/>
    <mergeCell ref="A182:B182"/>
    <mergeCell ref="A145:B145"/>
    <mergeCell ref="A144:B144"/>
    <mergeCell ref="A146:B146"/>
    <mergeCell ref="A147:B147"/>
    <mergeCell ref="A179:B179"/>
    <mergeCell ref="A142:B142"/>
    <mergeCell ref="A175:B175"/>
    <mergeCell ref="A65:B65"/>
    <mergeCell ref="A61:B61"/>
    <mergeCell ref="A94:B94"/>
    <mergeCell ref="A70:B70"/>
    <mergeCell ref="A88:B88"/>
    <mergeCell ref="A89:B89"/>
    <mergeCell ref="A90:B90"/>
    <mergeCell ref="A84:B84"/>
    <mergeCell ref="A82:B82"/>
    <mergeCell ref="A69:B69"/>
    <mergeCell ref="A83:B83"/>
    <mergeCell ref="A81:B81"/>
    <mergeCell ref="A80:B80"/>
    <mergeCell ref="A74:B74"/>
    <mergeCell ref="A73:B73"/>
    <mergeCell ref="A75:B75"/>
    <mergeCell ref="A76:B76"/>
    <mergeCell ref="A77:B77"/>
    <mergeCell ref="A56:B56"/>
    <mergeCell ref="A55:B55"/>
    <mergeCell ref="A62:B62"/>
    <mergeCell ref="A64:B64"/>
    <mergeCell ref="A63:B63"/>
    <mergeCell ref="A57:B57"/>
    <mergeCell ref="A58:B58"/>
    <mergeCell ref="A60:B60"/>
    <mergeCell ref="A59:B59"/>
    <mergeCell ref="A52:B52"/>
    <mergeCell ref="A38:B38"/>
    <mergeCell ref="A41:B41"/>
    <mergeCell ref="A42:B42"/>
    <mergeCell ref="A53:B53"/>
    <mergeCell ref="A43:B43"/>
    <mergeCell ref="A44:B44"/>
    <mergeCell ref="A45:B45"/>
    <mergeCell ref="A46:B46"/>
    <mergeCell ref="A1:E1"/>
    <mergeCell ref="A120:B120"/>
    <mergeCell ref="A13:B13"/>
    <mergeCell ref="A14:B14"/>
    <mergeCell ref="A15:B15"/>
    <mergeCell ref="A19:B19"/>
    <mergeCell ref="A20:B20"/>
    <mergeCell ref="A21:B21"/>
    <mergeCell ref="A23:B23"/>
    <mergeCell ref="A26:B26"/>
    <mergeCell ref="A34:B34"/>
    <mergeCell ref="A35:B35"/>
    <mergeCell ref="A36:B36"/>
    <mergeCell ref="A27:B27"/>
    <mergeCell ref="A28:B28"/>
    <mergeCell ref="A29:B29"/>
    <mergeCell ref="A33:B33"/>
    <mergeCell ref="A197:B197"/>
    <mergeCell ref="A37:B37"/>
    <mergeCell ref="A71:B71"/>
    <mergeCell ref="A72:B72"/>
    <mergeCell ref="A79:B79"/>
    <mergeCell ref="A78:B78"/>
    <mergeCell ref="A54:B54"/>
    <mergeCell ref="A49:B49"/>
    <mergeCell ref="A50:B50"/>
    <mergeCell ref="A51:B51"/>
    <mergeCell ref="A110:B110"/>
    <mergeCell ref="A217:B217"/>
    <mergeCell ref="A189:B189"/>
    <mergeCell ref="A190:B190"/>
    <mergeCell ref="A191:B191"/>
    <mergeCell ref="A192:B192"/>
    <mergeCell ref="A193:B193"/>
    <mergeCell ref="A194:B194"/>
    <mergeCell ref="A195:B195"/>
    <mergeCell ref="A196:B196"/>
    <mergeCell ref="A97:B97"/>
    <mergeCell ref="A111:B111"/>
    <mergeCell ref="A121:B121"/>
    <mergeCell ref="A99:B99"/>
    <mergeCell ref="A100:B100"/>
    <mergeCell ref="A101:B101"/>
    <mergeCell ref="A102:B102"/>
    <mergeCell ref="A114:B114"/>
    <mergeCell ref="A115:B115"/>
    <mergeCell ref="A98:B98"/>
  </mergeCells>
  <phoneticPr fontId="0" type="noConversion"/>
  <printOptions horizontalCentered="1"/>
  <pageMargins left="0.63" right="0.55000000000000004" top="0.44" bottom="0.35" header="0.3" footer="0.21"/>
  <pageSetup paperSize="9" orientation="portrait" verticalDpi="0" r:id="rId1"/>
  <rowBreaks count="5" manualBreakCount="5">
    <brk id="38" max="4" man="1"/>
    <brk id="83" max="4" man="1"/>
    <brk id="122" max="4" man="1"/>
    <brk id="163" max="4" man="1"/>
    <brk id="20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BS</vt:lpstr>
      <vt:lpstr>P &amp; L</vt:lpstr>
      <vt:lpstr>Schedule of BS (liability)</vt:lpstr>
      <vt:lpstr>Schedule 7 Fixed assets</vt:lpstr>
      <vt:lpstr>Schedule of BS (Assets)</vt:lpstr>
      <vt:lpstr>Schedule of P&amp;L</vt:lpstr>
      <vt:lpstr>Break-up &amp; Groupiungs</vt:lpstr>
      <vt:lpstr>'Break-up &amp; Groupiungs'!Print_Area</vt:lpstr>
      <vt:lpstr>BS!Print_Area</vt:lpstr>
      <vt:lpstr>'P &amp; L'!Print_Area</vt:lpstr>
      <vt:lpstr>'Schedule 7 Fixed assets'!Print_Area</vt:lpstr>
      <vt:lpstr>'Schedule of BS (liability)'!Print_Area</vt:lpstr>
      <vt:lpstr>'Schedule of P&amp;L'!Print_Area</vt:lpstr>
      <vt:lpstr>'Break-up &amp; Groupiungs'!Print_Titles</vt:lpstr>
      <vt:lpstr>'Schedule 7 Fixed assets'!Print_Titles</vt:lpstr>
      <vt:lpstr>'Schedule of BS (Assets)'!Print_Titles</vt:lpstr>
      <vt:lpstr>'Schedule of BS (liability)'!Print_Titles</vt:lpstr>
      <vt:lpstr>'Schedule of P&amp;L'!Print_Titles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AdminPrinter</cp:lastModifiedBy>
  <cp:lastPrinted>2012-01-12T13:19:56Z</cp:lastPrinted>
  <dcterms:created xsi:type="dcterms:W3CDTF">2011-10-22T07:59:48Z</dcterms:created>
  <dcterms:modified xsi:type="dcterms:W3CDTF">2012-04-03T09:21:34Z</dcterms:modified>
</cp:coreProperties>
</file>