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6"/>
  </bookViews>
  <sheets>
    <sheet name="Reciepts" sheetId="1" r:id="rId1"/>
    <sheet name="Center Wise" sheetId="2" r:id="rId2"/>
    <sheet name="Group Expenses Center wise" sheetId="3" r:id="rId3"/>
    <sheet name="Center Wise Profit" sheetId="4" r:id="rId4"/>
    <sheet name="Center Wise PBT" sheetId="5" r:id="rId5"/>
    <sheet name="Exp-STEMT" sheetId="6" state="hidden" r:id="rId6"/>
    <sheet name="CF STMT" sheetId="8" r:id="rId7"/>
    <sheet name="FF STMT" sheetId="9" r:id="rId8"/>
  </sheets>
  <externalReferences>
    <externalReference r:id="rId9"/>
    <externalReference r:id="rId10"/>
    <externalReference r:id="rId11"/>
  </externalReferences>
  <calcPr calcId="124519"/>
</workbook>
</file>

<file path=xl/calcChain.xml><?xml version="1.0" encoding="utf-8"?>
<calcChain xmlns="http://schemas.openxmlformats.org/spreadsheetml/2006/main">
  <c r="D23" i="9"/>
  <c r="B45" i="8" l="1"/>
  <c r="B35"/>
  <c r="B43"/>
  <c r="B10"/>
  <c r="B42"/>
  <c r="B9"/>
  <c r="H45" i="3"/>
  <c r="F24"/>
  <c r="E24"/>
  <c r="D24"/>
  <c r="F23"/>
  <c r="E23"/>
  <c r="D23"/>
  <c r="D22"/>
  <c r="C24"/>
  <c r="C23"/>
  <c r="F22"/>
  <c r="E22"/>
  <c r="C22"/>
  <c r="H40"/>
  <c r="H42"/>
  <c r="H43"/>
  <c r="H44"/>
  <c r="H46"/>
  <c r="H47"/>
  <c r="H48"/>
  <c r="H49"/>
  <c r="H50"/>
  <c r="H51"/>
  <c r="H52"/>
  <c r="H41"/>
  <c r="G54"/>
  <c r="F54"/>
  <c r="D54"/>
  <c r="D21" i="9"/>
  <c r="B12" i="8"/>
  <c r="H38" i="3"/>
  <c r="H39"/>
  <c r="B6" i="8" l="1"/>
  <c r="E54" i="3"/>
  <c r="B23" i="8"/>
  <c r="H26" i="1" l="1"/>
  <c r="H27"/>
  <c r="H28"/>
  <c r="H29"/>
  <c r="H30"/>
  <c r="H31"/>
  <c r="H32"/>
  <c r="H33"/>
  <c r="H34"/>
  <c r="H35"/>
  <c r="H19"/>
  <c r="H20"/>
  <c r="H21"/>
  <c r="H22"/>
  <c r="H23"/>
  <c r="H24"/>
  <c r="H25"/>
  <c r="I50" i="6"/>
  <c r="I46"/>
  <c r="I38"/>
  <c r="I47"/>
  <c r="I44"/>
  <c r="I43"/>
  <c r="I62"/>
  <c r="I60"/>
  <c r="I63"/>
  <c r="I58"/>
  <c r="I41"/>
  <c r="I37"/>
  <c r="I36"/>
  <c r="I48"/>
  <c r="I29"/>
  <c r="I26"/>
  <c r="I25"/>
  <c r="I22"/>
  <c r="I21"/>
  <c r="I20"/>
  <c r="I19"/>
  <c r="I18"/>
  <c r="I28"/>
  <c r="I24"/>
  <c r="I27"/>
  <c r="I12"/>
  <c r="I11"/>
  <c r="I8"/>
  <c r="H65"/>
  <c r="G65"/>
  <c r="F65"/>
  <c r="E65"/>
  <c r="D65"/>
  <c r="I59"/>
  <c r="I61"/>
  <c r="I65" s="1"/>
  <c r="H53"/>
  <c r="G53"/>
  <c r="F53"/>
  <c r="E53"/>
  <c r="D53"/>
  <c r="I35"/>
  <c r="I34"/>
  <c r="I49"/>
  <c r="I45"/>
  <c r="I42"/>
  <c r="I40"/>
  <c r="I39"/>
  <c r="I51"/>
  <c r="H31"/>
  <c r="G31"/>
  <c r="F31"/>
  <c r="E31"/>
  <c r="D31"/>
  <c r="I23"/>
  <c r="I31" s="1"/>
  <c r="H14"/>
  <c r="H55" s="1"/>
  <c r="G14"/>
  <c r="G55" s="1"/>
  <c r="F14"/>
  <c r="F55" s="1"/>
  <c r="E14"/>
  <c r="E55" s="1"/>
  <c r="D14"/>
  <c r="D55" s="1"/>
  <c r="I10"/>
  <c r="I9"/>
  <c r="I7"/>
  <c r="I14" l="1"/>
  <c r="I53"/>
  <c r="D67"/>
  <c r="F67"/>
  <c r="H67"/>
  <c r="E67"/>
  <c r="G67"/>
  <c r="G59" i="3"/>
  <c r="F59"/>
  <c r="E59"/>
  <c r="D59"/>
  <c r="C59"/>
  <c r="G58"/>
  <c r="G61" s="1"/>
  <c r="G18" i="4" s="1"/>
  <c r="F58" i="3"/>
  <c r="E58"/>
  <c r="E61" s="1"/>
  <c r="E18" i="4" s="1"/>
  <c r="D58" i="3"/>
  <c r="C58"/>
  <c r="C61" s="1"/>
  <c r="C18" i="4" s="1"/>
  <c r="G17"/>
  <c r="H37" i="3"/>
  <c r="H36"/>
  <c r="H35"/>
  <c r="H34"/>
  <c r="H33"/>
  <c r="H32"/>
  <c r="H31"/>
  <c r="H30"/>
  <c r="H29"/>
  <c r="H28"/>
  <c r="H27"/>
  <c r="H26"/>
  <c r="G19"/>
  <c r="G16" i="4" s="1"/>
  <c r="F19" i="3"/>
  <c r="F16" i="4" s="1"/>
  <c r="E19" i="3"/>
  <c r="E16" i="4" s="1"/>
  <c r="D19" i="3"/>
  <c r="D16" i="4" s="1"/>
  <c r="C19" i="3"/>
  <c r="C16" i="4" s="1"/>
  <c r="H17" i="3"/>
  <c r="H16"/>
  <c r="H15"/>
  <c r="H14"/>
  <c r="G9"/>
  <c r="F9"/>
  <c r="E9"/>
  <c r="D9"/>
  <c r="C9"/>
  <c r="H7"/>
  <c r="G51" i="1"/>
  <c r="G10" i="4" s="1"/>
  <c r="F51" i="1"/>
  <c r="F10" i="4" s="1"/>
  <c r="E51" i="1"/>
  <c r="E10" i="4" s="1"/>
  <c r="D51" i="1"/>
  <c r="D10" i="4" s="1"/>
  <c r="C51" i="1"/>
  <c r="C10" i="4" s="1"/>
  <c r="H49" i="1"/>
  <c r="H48"/>
  <c r="H47"/>
  <c r="H46"/>
  <c r="G38"/>
  <c r="G9" i="4" s="1"/>
  <c r="F38" i="1"/>
  <c r="F9" i="4" s="1"/>
  <c r="E38" i="1"/>
  <c r="E9" i="4" s="1"/>
  <c r="D38" i="1"/>
  <c r="D9" i="4" s="1"/>
  <c r="C38" i="1"/>
  <c r="C9" i="4" s="1"/>
  <c r="H18" i="1"/>
  <c r="H17"/>
  <c r="H16"/>
  <c r="H15"/>
  <c r="H14"/>
  <c r="H13"/>
  <c r="H12"/>
  <c r="H11"/>
  <c r="H10"/>
  <c r="H9"/>
  <c r="H8"/>
  <c r="H7"/>
  <c r="H6"/>
  <c r="G12" i="4" l="1"/>
  <c r="H16"/>
  <c r="I67" i="6"/>
  <c r="I55"/>
  <c r="D61" i="3"/>
  <c r="D18" i="4" s="1"/>
  <c r="F61" i="3"/>
  <c r="F18" i="4" s="1"/>
  <c r="H59" i="3"/>
  <c r="D15" i="4"/>
  <c r="F15"/>
  <c r="C15"/>
  <c r="E15"/>
  <c r="G64" i="3"/>
  <c r="G15" i="4"/>
  <c r="G20" s="1"/>
  <c r="F12"/>
  <c r="E12"/>
  <c r="D12"/>
  <c r="H10"/>
  <c r="H38" i="1"/>
  <c r="H51"/>
  <c r="H9" i="4"/>
  <c r="F57" i="1"/>
  <c r="E57"/>
  <c r="H19" i="3"/>
  <c r="D57" i="1"/>
  <c r="G57"/>
  <c r="C57"/>
  <c r="C12" i="4"/>
  <c r="H61" i="3"/>
  <c r="H58"/>
  <c r="H9"/>
  <c r="G24" i="4" l="1"/>
  <c r="H57" i="1"/>
  <c r="E59" s="1"/>
  <c r="H18" i="4"/>
  <c r="H15"/>
  <c r="H12"/>
  <c r="C59" i="1" l="1"/>
  <c r="D59"/>
  <c r="F59"/>
  <c r="F64" i="3"/>
  <c r="D64"/>
  <c r="E64"/>
  <c r="E17" i="4" l="1"/>
  <c r="E20" s="1"/>
  <c r="E24" s="1"/>
  <c r="E26" s="1"/>
  <c r="D17"/>
  <c r="D20" s="1"/>
  <c r="D24" s="1"/>
  <c r="D26" s="1"/>
  <c r="F17"/>
  <c r="F20" s="1"/>
  <c r="F24" s="1"/>
  <c r="F26" s="1"/>
  <c r="H25" i="3" l="1"/>
  <c r="H54" s="1"/>
  <c r="H64" s="1"/>
  <c r="C54"/>
  <c r="C17" i="4" s="1"/>
  <c r="H17" l="1"/>
  <c r="C20"/>
  <c r="C64" i="3"/>
  <c r="C24" i="4" l="1"/>
  <c r="H20"/>
  <c r="C26" l="1"/>
  <c r="H24"/>
  <c r="H26" l="1"/>
  <c r="B9" i="9"/>
  <c r="B37" i="8"/>
</calcChain>
</file>

<file path=xl/sharedStrings.xml><?xml version="1.0" encoding="utf-8"?>
<sst xmlns="http://schemas.openxmlformats.org/spreadsheetml/2006/main" count="248" uniqueCount="173">
  <si>
    <t>FEES RECEIPTS</t>
  </si>
  <si>
    <t>Particulars</t>
  </si>
  <si>
    <t>Dinaz's Fitness Studio Pvt Ltd</t>
  </si>
  <si>
    <t>BH</t>
  </si>
  <si>
    <t>EM</t>
  </si>
  <si>
    <t>WM</t>
  </si>
  <si>
    <t>HM</t>
  </si>
  <si>
    <t>CO</t>
  </si>
  <si>
    <t>TOTAL</t>
  </si>
  <si>
    <t>Description of Service</t>
  </si>
  <si>
    <t>Other Income</t>
  </si>
  <si>
    <t>Total</t>
  </si>
  <si>
    <t>Misc Receipts</t>
  </si>
  <si>
    <t>Admission Fees</t>
  </si>
  <si>
    <t>Dietician</t>
  </si>
  <si>
    <t>Sale of T-Shirts &amp; DVD's</t>
  </si>
  <si>
    <t>Grand Total</t>
  </si>
  <si>
    <t>TOTAL RECEIPTS</t>
  </si>
  <si>
    <t>Sales Ratio</t>
  </si>
  <si>
    <t>Dinaz's Fitness Studio Pvt Ltd.</t>
  </si>
  <si>
    <t>Statement showing Center wise Expenses</t>
  </si>
  <si>
    <t>Direct Expenses</t>
  </si>
  <si>
    <t>Professional Fees-Trainers</t>
  </si>
  <si>
    <t>Employee Remuneration &amp; Benefits</t>
  </si>
  <si>
    <t>OT Allowances</t>
  </si>
  <si>
    <t>Salaries</t>
  </si>
  <si>
    <t>Staff Welfare</t>
  </si>
  <si>
    <t>Staff Incentives</t>
  </si>
  <si>
    <t>Administrative Expenses</t>
  </si>
  <si>
    <t>Advertisement</t>
  </si>
  <si>
    <t>Bank Charges</t>
  </si>
  <si>
    <t>Business Promotion</t>
  </si>
  <si>
    <t>Conveyance Expenses</t>
  </si>
  <si>
    <t>Decorations</t>
  </si>
  <si>
    <t>Gym &amp; Studio Maintenance Expenses</t>
  </si>
  <si>
    <t>Internet Charges</t>
  </si>
  <si>
    <t>Office Maintenance Expenses</t>
  </si>
  <si>
    <t>Pooja Expensse</t>
  </si>
  <si>
    <t>Power &amp; Fuel (Electricity Charges)</t>
  </si>
  <si>
    <t>Printing &amp; Stationery Expenses</t>
  </si>
  <si>
    <t>Professional Charges</t>
  </si>
  <si>
    <t xml:space="preserve">Rent </t>
  </si>
  <si>
    <t>Repairs and Maintance Electronics Exp.</t>
  </si>
  <si>
    <t>Software Maintenance</t>
  </si>
  <si>
    <t>Telephone Charges</t>
  </si>
  <si>
    <t>Vehicle Maintanace Exp.</t>
  </si>
  <si>
    <t>Director's Remuneration</t>
  </si>
  <si>
    <t>Dinaz</t>
  </si>
  <si>
    <t>Jamshed</t>
  </si>
  <si>
    <t>TOTAL EXPENDITURE</t>
  </si>
  <si>
    <t>Profitability Statement</t>
  </si>
  <si>
    <t>Net Profit</t>
  </si>
  <si>
    <t>Dinaz's</t>
  </si>
  <si>
    <t>Income (A)</t>
  </si>
  <si>
    <t>Fee Receipts</t>
  </si>
  <si>
    <t>Expenditure (B)</t>
  </si>
  <si>
    <t>Profit Before Tax (A-B)</t>
  </si>
  <si>
    <t>NP Ratio</t>
  </si>
  <si>
    <t>Misc Expenses</t>
  </si>
  <si>
    <t>Desinging &amp; Printing Expenses</t>
  </si>
  <si>
    <t>Aerobics_1month_3 Days.</t>
  </si>
  <si>
    <t>Aerobics_1month_6days.</t>
  </si>
  <si>
    <t>Aerobics_3months_3days</t>
  </si>
  <si>
    <t>Aerobics_3months_6days</t>
  </si>
  <si>
    <t>Aerobics_45days_6days</t>
  </si>
  <si>
    <t>Aerobics_6months_3days</t>
  </si>
  <si>
    <t>Aerobics_6months_6days</t>
  </si>
  <si>
    <t>Aerobics-45days-3days</t>
  </si>
  <si>
    <t>Gym-1month-6days</t>
  </si>
  <si>
    <t>Gym-3months-6days</t>
  </si>
  <si>
    <t>P.T 1month_3days</t>
  </si>
  <si>
    <t>P.T 1month_6days</t>
  </si>
  <si>
    <t>P.T 3months _3days</t>
  </si>
  <si>
    <t>P.T 3months_5days</t>
  </si>
  <si>
    <t>P.T 3months_6days</t>
  </si>
  <si>
    <t>P.T 6months_3days</t>
  </si>
  <si>
    <t>P.T.1month_5days</t>
  </si>
  <si>
    <t>Single Class</t>
  </si>
  <si>
    <t>Rates &amp; Taxes</t>
  </si>
  <si>
    <t>Genaretar Maintanace Exp.</t>
  </si>
  <si>
    <t>1 - Sept - 2010 to 30 -Sept - 2010</t>
  </si>
  <si>
    <t>A</t>
  </si>
  <si>
    <t>Fixed Expenses</t>
  </si>
  <si>
    <t>DINAZ'S</t>
  </si>
  <si>
    <t>Office Maintenance-(Maind&amp;Security Salaries)</t>
  </si>
  <si>
    <t>B</t>
  </si>
  <si>
    <t>Semi Veriable Expenses</t>
  </si>
  <si>
    <t>Meeting Expenses</t>
  </si>
  <si>
    <t>C</t>
  </si>
  <si>
    <t>Veriable Expenses</t>
  </si>
  <si>
    <t>Donations</t>
  </si>
  <si>
    <t>Gym Equipment Repairs</t>
  </si>
  <si>
    <t>Office Expenses Expenses</t>
  </si>
  <si>
    <t>Repairs &amp; Building Maintance Exp.</t>
  </si>
  <si>
    <t>Training &amp; Fitness Expenses</t>
  </si>
  <si>
    <t xml:space="preserve"> Books &amp; Periodicals Expenses</t>
  </si>
  <si>
    <t xml:space="preserve"> Travelling Expenses (Foreign)</t>
  </si>
  <si>
    <t>D</t>
  </si>
  <si>
    <t>Financial Expenses</t>
  </si>
  <si>
    <t>Interest on BOB Loan</t>
  </si>
  <si>
    <t>Interest on TDS</t>
  </si>
  <si>
    <t>Secured loan(SBI) EMI payment</t>
  </si>
  <si>
    <t>BOB EMI</t>
  </si>
  <si>
    <t>Inerest on service Tax</t>
  </si>
  <si>
    <t>1 -Sept - 2010 to 30 -Sept- 2010</t>
  </si>
  <si>
    <t>Aerobics - 12 Months - 6DPW</t>
  </si>
  <si>
    <t>Aerobics_2months_6days</t>
  </si>
  <si>
    <t>Arobics 15 Days - 6days</t>
  </si>
  <si>
    <t>Cardio Funk (C.F)</t>
  </si>
  <si>
    <t>Diet Appointment</t>
  </si>
  <si>
    <t>Gym-3 Months</t>
  </si>
  <si>
    <t>P.T 1year_3days</t>
  </si>
  <si>
    <t>P.T 6months_6days</t>
  </si>
  <si>
    <t>Interest on Service-Tax</t>
  </si>
  <si>
    <t>Professional Fees (Auditors)</t>
  </si>
  <si>
    <t>Postage &amp; Courier Expenses</t>
  </si>
  <si>
    <t>CASH INFLOWS</t>
  </si>
  <si>
    <t>Amount (Rs)</t>
  </si>
  <si>
    <t>Opening Balance</t>
  </si>
  <si>
    <t>Collection from Parties</t>
  </si>
  <si>
    <t>Collection From Branch</t>
  </si>
  <si>
    <t>Received from HO</t>
  </si>
  <si>
    <t>Other Recovery \ Adjustment</t>
  </si>
  <si>
    <t>CASH OUTFLOWS</t>
  </si>
  <si>
    <t>Statutory Liabilities</t>
  </si>
  <si>
    <t>Sundry Creditors</t>
  </si>
  <si>
    <t>Sundry Debtors</t>
  </si>
  <si>
    <t>Cash Expenses ( Routine)</t>
  </si>
  <si>
    <t>Closing Balance</t>
  </si>
  <si>
    <t xml:space="preserve">Breakup for Closing Balance </t>
  </si>
  <si>
    <t>Cash in hand</t>
  </si>
  <si>
    <t>Banjara Center</t>
  </si>
  <si>
    <t>Erramanzil</t>
  </si>
  <si>
    <t>West Marredpally</t>
  </si>
  <si>
    <t>Himayath Nagar</t>
  </si>
  <si>
    <t>loans</t>
  </si>
  <si>
    <t xml:space="preserve">employees,Trainers and Directors </t>
  </si>
  <si>
    <t>Rent payables</t>
  </si>
  <si>
    <t>=</t>
  </si>
  <si>
    <t>Axis Bank (28866)</t>
  </si>
  <si>
    <t>Axis Bank (76702)</t>
  </si>
  <si>
    <t>Bank of Baroda (0977)</t>
  </si>
  <si>
    <t>Cash in Hand</t>
  </si>
  <si>
    <t>Funds Flow Statement</t>
  </si>
  <si>
    <t>Sources of Funds</t>
  </si>
  <si>
    <t>Amount</t>
  </si>
  <si>
    <t>Application of Funds</t>
  </si>
  <si>
    <t>(Rs)</t>
  </si>
  <si>
    <t>decrease in Working Capital</t>
  </si>
  <si>
    <t>Fixed Assets</t>
  </si>
  <si>
    <t>unsecured Loans</t>
  </si>
  <si>
    <t>Secured loans (BOB)</t>
  </si>
  <si>
    <t>1-Nov - 2010 to 30 - Nov - 2010</t>
  </si>
  <si>
    <t>CAF-3months-6days</t>
  </si>
  <si>
    <t>GYM - 3 MONTHS 3DPW</t>
  </si>
  <si>
    <t>Gym_instructor Course</t>
  </si>
  <si>
    <t>P.T 1year_5days</t>
  </si>
  <si>
    <t>Decorations Expeneses</t>
  </si>
  <si>
    <t>Office Expenses</t>
  </si>
  <si>
    <t>Power &amp; Fuel Charges</t>
  </si>
  <si>
    <t>Rent Expenses</t>
  </si>
  <si>
    <t>AMC Service Charges</t>
  </si>
  <si>
    <t>Gift&amp; Prasentation Exp.</t>
  </si>
  <si>
    <t>Re-Installation Charges</t>
  </si>
  <si>
    <t>Travelling Expenses -Foreign</t>
  </si>
  <si>
    <t>Telephone Charges Expenses</t>
  </si>
  <si>
    <t>1 - Nov - 2010 to 30 -Nov - 2010</t>
  </si>
  <si>
    <t>Cash Flow Statement for the month of Nov - 2010</t>
  </si>
  <si>
    <t>Salary Advance</t>
  </si>
  <si>
    <t>Acd deposits</t>
  </si>
  <si>
    <t>for the month of Oct'10</t>
  </si>
  <si>
    <t>Nett out flow</t>
  </si>
  <si>
    <t xml:space="preserve"> Profit Before Tax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</si>
</sst>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&quot;0"/>
    <numFmt numFmtId="165" formatCode="_(* #,##0_);_(* \(#,##0\);_(* &quot;-&quot;??_);_(@_)"/>
  </numFmts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Baskerville Old Face"/>
      <family val="1"/>
    </font>
    <font>
      <b/>
      <sz val="12"/>
      <name val="Baskerville Old Face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indexed="8"/>
      <name val="Baskerville Old Face"/>
      <family val="1"/>
    </font>
    <font>
      <u/>
      <sz val="12"/>
      <name val="Baskerville Old Face"/>
      <family val="1"/>
    </font>
    <font>
      <sz val="11"/>
      <name val="Baskerville Old Face"/>
      <family val="1"/>
    </font>
    <font>
      <b/>
      <sz val="10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Baskerville Old Face"/>
      <family val="1"/>
    </font>
    <font>
      <sz val="10"/>
      <color theme="1"/>
      <name val="Baskerville Old Face"/>
      <family val="1"/>
    </font>
    <font>
      <sz val="10"/>
      <name val="Baskerville Old Face"/>
      <family val="1"/>
    </font>
    <font>
      <b/>
      <sz val="10"/>
      <color theme="1"/>
      <name val="Baskerville Old Face"/>
      <family val="1"/>
    </font>
    <font>
      <b/>
      <sz val="10"/>
      <color theme="1"/>
      <name val="Arial"/>
      <family val="2"/>
    </font>
    <font>
      <b/>
      <sz val="11"/>
      <color theme="1"/>
      <name val="Baskerville Old Face"/>
      <family val="1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20"/>
      <name val="Century Gothic"/>
      <family val="2"/>
    </font>
    <font>
      <b/>
      <sz val="16"/>
      <name val="Century Gothic"/>
      <family val="2"/>
    </font>
    <font>
      <b/>
      <u/>
      <sz val="14"/>
      <name val="Century Gothic"/>
      <family val="2"/>
    </font>
    <font>
      <u/>
      <sz val="10"/>
      <color indexed="12"/>
      <name val="Arial"/>
    </font>
    <font>
      <b/>
      <u/>
      <sz val="16"/>
      <name val="Century Gothic"/>
      <family val="2"/>
    </font>
    <font>
      <b/>
      <sz val="14"/>
      <color indexed="56"/>
      <name val="Century Gothic"/>
      <family val="2"/>
    </font>
    <font>
      <u/>
      <sz val="14"/>
      <name val="Verdana"/>
      <family val="2"/>
    </font>
    <font>
      <sz val="14"/>
      <name val="Arial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0" fillId="0" borderId="8" xfId="0" applyBorder="1"/>
    <xf numFmtId="0" fontId="0" fillId="0" borderId="0" xfId="0" applyBorder="1"/>
    <xf numFmtId="0" fontId="2" fillId="0" borderId="0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6" fillId="0" borderId="7" xfId="0" applyFont="1" applyBorder="1" applyAlignment="1">
      <alignment vertical="top"/>
    </xf>
    <xf numFmtId="0" fontId="2" fillId="0" borderId="7" xfId="0" applyFont="1" applyBorder="1"/>
    <xf numFmtId="0" fontId="6" fillId="0" borderId="8" xfId="0" applyFont="1" applyBorder="1" applyAlignment="1">
      <alignment vertical="top"/>
    </xf>
    <xf numFmtId="0" fontId="2" fillId="0" borderId="8" xfId="0" applyFont="1" applyBorder="1"/>
    <xf numFmtId="0" fontId="6" fillId="0" borderId="9" xfId="0" applyFont="1" applyBorder="1" applyAlignment="1">
      <alignment vertical="top"/>
    </xf>
    <xf numFmtId="0" fontId="2" fillId="0" borderId="10" xfId="0" applyFont="1" applyBorder="1"/>
    <xf numFmtId="0" fontId="2" fillId="0" borderId="10" xfId="0" applyFont="1" applyFill="1" applyBorder="1"/>
    <xf numFmtId="164" fontId="2" fillId="0" borderId="10" xfId="0" applyNumberFormat="1" applyFont="1" applyBorder="1"/>
    <xf numFmtId="10" fontId="2" fillId="0" borderId="0" xfId="0" applyNumberFormat="1" applyFont="1"/>
    <xf numFmtId="0" fontId="0" fillId="2" borderId="0" xfId="0" applyFill="1"/>
    <xf numFmtId="0" fontId="0" fillId="0" borderId="0" xfId="0" applyFill="1"/>
    <xf numFmtId="0" fontId="9" fillId="0" borderId="10" xfId="0" applyFont="1" applyFill="1" applyBorder="1"/>
    <xf numFmtId="0" fontId="9" fillId="0" borderId="4" xfId="0" applyFont="1" applyFill="1" applyBorder="1"/>
    <xf numFmtId="1" fontId="9" fillId="0" borderId="10" xfId="0" applyNumberFormat="1" applyFont="1" applyFill="1" applyBorder="1"/>
    <xf numFmtId="0" fontId="7" fillId="0" borderId="0" xfId="0" applyFont="1" applyFill="1"/>
    <xf numFmtId="0" fontId="10" fillId="0" borderId="0" xfId="0" applyFont="1" applyFill="1" applyAlignment="1">
      <alignment horizontal="left" vertical="top" indent="1"/>
    </xf>
    <xf numFmtId="0" fontId="11" fillId="0" borderId="8" xfId="0" applyFont="1" applyBorder="1" applyAlignment="1">
      <alignment horizontal="right" vertical="top" indent="1"/>
    </xf>
    <xf numFmtId="0" fontId="11" fillId="0" borderId="0" xfId="0" applyFont="1" applyBorder="1" applyAlignment="1">
      <alignment horizontal="right" vertical="top" indent="1"/>
    </xf>
    <xf numFmtId="1" fontId="0" fillId="0" borderId="0" xfId="0" applyNumberFormat="1" applyFill="1"/>
    <xf numFmtId="0" fontId="12" fillId="0" borderId="0" xfId="0" applyFont="1" applyFill="1"/>
    <xf numFmtId="1" fontId="0" fillId="0" borderId="11" xfId="0" applyNumberFormat="1" applyFill="1" applyBorder="1"/>
    <xf numFmtId="0" fontId="11" fillId="0" borderId="6" xfId="0" applyFont="1" applyBorder="1" applyAlignment="1">
      <alignment horizontal="left" vertical="top" indent="1"/>
    </xf>
    <xf numFmtId="1" fontId="12" fillId="0" borderId="0" xfId="0" applyNumberFormat="1" applyFont="1" applyFill="1" applyBorder="1" applyAlignment="1">
      <alignment horizontal="right"/>
    </xf>
    <xf numFmtId="0" fontId="0" fillId="0" borderId="11" xfId="0" applyFill="1" applyBorder="1"/>
    <xf numFmtId="0" fontId="2" fillId="0" borderId="11" xfId="0" applyFont="1" applyBorder="1"/>
    <xf numFmtId="1" fontId="2" fillId="0" borderId="0" xfId="0" applyNumberFormat="1" applyFont="1"/>
    <xf numFmtId="1" fontId="2" fillId="0" borderId="11" xfId="0" applyNumberFormat="1" applyFont="1" applyBorder="1"/>
    <xf numFmtId="10" fontId="0" fillId="0" borderId="0" xfId="0" applyNumberFormat="1"/>
    <xf numFmtId="164" fontId="5" fillId="0" borderId="0" xfId="0" applyNumberFormat="1" applyFont="1" applyAlignment="1">
      <alignment horizontal="right" vertical="top"/>
    </xf>
    <xf numFmtId="164" fontId="0" fillId="0" borderId="7" xfId="0" applyNumberFormat="1" applyBorder="1"/>
    <xf numFmtId="164" fontId="0" fillId="0" borderId="8" xfId="0" applyNumberForma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0" fillId="0" borderId="9" xfId="0" applyBorder="1"/>
    <xf numFmtId="0" fontId="0" fillId="0" borderId="14" xfId="0" applyBorder="1"/>
    <xf numFmtId="1" fontId="11" fillId="0" borderId="8" xfId="0" applyNumberFormat="1" applyFont="1" applyFill="1" applyBorder="1" applyAlignment="1">
      <alignment horizontal="right" vertical="top" indent="1"/>
    </xf>
    <xf numFmtId="1" fontId="11" fillId="0" borderId="0" xfId="0" applyNumberFormat="1" applyFont="1" applyFill="1" applyBorder="1" applyAlignment="1">
      <alignment horizontal="right" vertical="top" indent="1"/>
    </xf>
    <xf numFmtId="0" fontId="11" fillId="0" borderId="8" xfId="0" applyFont="1" applyFill="1" applyBorder="1" applyAlignment="1">
      <alignment horizontal="right" vertical="top" indent="1"/>
    </xf>
    <xf numFmtId="0" fontId="11" fillId="0" borderId="0" xfId="0" applyFont="1" applyFill="1" applyBorder="1" applyAlignment="1">
      <alignment horizontal="right" vertical="top" indent="1"/>
    </xf>
    <xf numFmtId="0" fontId="5" fillId="0" borderId="0" xfId="0" applyFont="1" applyAlignment="1">
      <alignment vertical="top"/>
    </xf>
    <xf numFmtId="1" fontId="11" fillId="0" borderId="8" xfId="0" applyNumberFormat="1" applyFont="1" applyBorder="1" applyAlignment="1">
      <alignment horizontal="right" vertical="top" indent="1"/>
    </xf>
    <xf numFmtId="1" fontId="11" fillId="0" borderId="0" xfId="0" applyNumberFormat="1" applyFont="1" applyBorder="1" applyAlignment="1">
      <alignment horizontal="right" vertical="top" indent="1"/>
    </xf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3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Fill="1" applyAlignment="1">
      <alignment horizontal="right"/>
    </xf>
    <xf numFmtId="0" fontId="0" fillId="0" borderId="0" xfId="0" applyFont="1"/>
    <xf numFmtId="0" fontId="8" fillId="0" borderId="0" xfId="0" applyFont="1" applyFill="1"/>
    <xf numFmtId="0" fontId="15" fillId="0" borderId="15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16" xfId="0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top" indent="1"/>
    </xf>
    <xf numFmtId="0" fontId="15" fillId="0" borderId="6" xfId="0" applyFont="1" applyFill="1" applyBorder="1" applyAlignment="1">
      <alignment horizontal="left" vertical="top" indent="1"/>
    </xf>
    <xf numFmtId="0" fontId="16" fillId="0" borderId="6" xfId="0" applyFont="1" applyBorder="1" applyAlignment="1">
      <alignment horizontal="right" vertical="top" indent="1"/>
    </xf>
    <xf numFmtId="0" fontId="16" fillId="0" borderId="8" xfId="0" applyFont="1" applyBorder="1" applyAlignment="1">
      <alignment horizontal="right" vertical="top" indent="1"/>
    </xf>
    <xf numFmtId="0" fontId="16" fillId="0" borderId="0" xfId="0" applyFont="1" applyBorder="1" applyAlignment="1">
      <alignment horizontal="right" vertical="top" indent="1"/>
    </xf>
    <xf numFmtId="1" fontId="17" fillId="0" borderId="8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top" indent="1"/>
    </xf>
    <xf numFmtId="0" fontId="11" fillId="0" borderId="0" xfId="0" applyFont="1" applyFill="1" applyBorder="1" applyAlignment="1">
      <alignment horizontal="left" vertical="top" indent="1"/>
    </xf>
    <xf numFmtId="1" fontId="18" fillId="0" borderId="3" xfId="0" applyNumberFormat="1" applyFont="1" applyBorder="1" applyAlignment="1">
      <alignment horizontal="right" vertical="top"/>
    </xf>
    <xf numFmtId="1" fontId="18" fillId="0" borderId="10" xfId="0" applyNumberFormat="1" applyFont="1" applyBorder="1" applyAlignment="1">
      <alignment horizontal="right" vertical="top"/>
    </xf>
    <xf numFmtId="1" fontId="18" fillId="0" borderId="4" xfId="0" applyNumberFormat="1" applyFont="1" applyBorder="1" applyAlignment="1">
      <alignment horizontal="right" vertical="top"/>
    </xf>
    <xf numFmtId="1" fontId="18" fillId="0" borderId="10" xfId="0" applyNumberFormat="1" applyFont="1" applyFill="1" applyBorder="1" applyAlignment="1">
      <alignment horizontal="right" vertical="top"/>
    </xf>
    <xf numFmtId="1" fontId="19" fillId="0" borderId="0" xfId="0" applyNumberFormat="1" applyFont="1" applyBorder="1" applyAlignment="1">
      <alignment vertical="top"/>
    </xf>
    <xf numFmtId="1" fontId="19" fillId="0" borderId="0" xfId="0" applyNumberFormat="1" applyFont="1" applyFill="1" applyBorder="1" applyAlignment="1">
      <alignment vertical="top"/>
    </xf>
    <xf numFmtId="0" fontId="13" fillId="0" borderId="0" xfId="0" applyFont="1" applyFill="1"/>
    <xf numFmtId="0" fontId="15" fillId="0" borderId="0" xfId="0" applyFont="1" applyAlignment="1">
      <alignment horizontal="left"/>
    </xf>
    <xf numFmtId="0" fontId="15" fillId="0" borderId="8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1" fontId="8" fillId="0" borderId="17" xfId="0" applyNumberFormat="1" applyFont="1" applyFill="1" applyBorder="1" applyAlignment="1"/>
    <xf numFmtId="0" fontId="15" fillId="0" borderId="6" xfId="0" applyFont="1" applyBorder="1" applyAlignment="1">
      <alignment horizontal="left" vertical="top" indent="1"/>
    </xf>
    <xf numFmtId="0" fontId="16" fillId="0" borderId="0" xfId="0" applyFont="1" applyBorder="1" applyAlignment="1">
      <alignment horizontal="left" vertical="top" indent="1"/>
    </xf>
    <xf numFmtId="0" fontId="16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1" fontId="17" fillId="0" borderId="17" xfId="0" applyNumberFormat="1" applyFont="1" applyFill="1" applyBorder="1" applyAlignment="1"/>
    <xf numFmtId="0" fontId="20" fillId="0" borderId="10" xfId="0" applyFont="1" applyBorder="1" applyAlignment="1"/>
    <xf numFmtId="1" fontId="20" fillId="0" borderId="10" xfId="0" applyNumberFormat="1" applyFont="1" applyBorder="1" applyAlignment="1"/>
    <xf numFmtId="0" fontId="21" fillId="0" borderId="8" xfId="0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2" fillId="0" borderId="0" xfId="0" applyFont="1" applyBorder="1" applyAlignment="1">
      <alignment horizontal="left" vertical="top" indent="1"/>
    </xf>
    <xf numFmtId="0" fontId="1" fillId="0" borderId="0" xfId="0" applyFont="1" applyBorder="1"/>
    <xf numFmtId="0" fontId="1" fillId="0" borderId="0" xfId="0" applyFont="1" applyFill="1" applyBorder="1"/>
    <xf numFmtId="1" fontId="1" fillId="0" borderId="3" xfId="0" applyNumberFormat="1" applyFont="1" applyBorder="1"/>
    <xf numFmtId="0" fontId="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6" xfId="0" applyFont="1" applyFill="1" applyBorder="1" applyAlignment="1">
      <alignment vertical="top"/>
    </xf>
    <xf numFmtId="0" fontId="15" fillId="0" borderId="6" xfId="0" applyFont="1" applyBorder="1" applyAlignment="1">
      <alignment vertical="top"/>
    </xf>
    <xf numFmtId="0" fontId="15" fillId="0" borderId="2" xfId="0" applyFont="1" applyBorder="1" applyAlignment="1">
      <alignment vertical="top"/>
    </xf>
    <xf numFmtId="0" fontId="15" fillId="0" borderId="0" xfId="0" applyFont="1" applyBorder="1" applyAlignment="1">
      <alignment horizontal="left" vertical="top" indent="1"/>
    </xf>
    <xf numFmtId="0" fontId="15" fillId="0" borderId="18" xfId="0" applyFont="1" applyBorder="1" applyAlignment="1">
      <alignment vertical="top"/>
    </xf>
    <xf numFmtId="1" fontId="8" fillId="0" borderId="2" xfId="0" applyNumberFormat="1" applyFont="1" applyFill="1" applyBorder="1" applyAlignment="1"/>
    <xf numFmtId="0" fontId="15" fillId="0" borderId="0" xfId="0" applyFont="1" applyFill="1"/>
    <xf numFmtId="0" fontId="20" fillId="0" borderId="3" xfId="0" applyFont="1" applyBorder="1" applyAlignment="1"/>
    <xf numFmtId="0" fontId="15" fillId="0" borderId="0" xfId="0" applyFont="1" applyAlignment="1"/>
    <xf numFmtId="0" fontId="15" fillId="0" borderId="0" xfId="0" applyFont="1" applyFill="1" applyAlignment="1"/>
    <xf numFmtId="1" fontId="20" fillId="0" borderId="3" xfId="0" applyNumberFormat="1" applyFont="1" applyBorder="1" applyAlignment="1"/>
    <xf numFmtId="0" fontId="10" fillId="0" borderId="0" xfId="0" applyFont="1" applyFill="1" applyBorder="1" applyAlignment="1">
      <alignment horizontal="left" vertical="top" indent="1"/>
    </xf>
    <xf numFmtId="0" fontId="24" fillId="4" borderId="25" xfId="0" applyFont="1" applyFill="1" applyBorder="1" applyAlignment="1">
      <alignment horizontal="center"/>
    </xf>
    <xf numFmtId="165" fontId="26" fillId="4" borderId="25" xfId="2" applyNumberFormat="1" applyFont="1" applyFill="1" applyBorder="1" applyAlignment="1" applyProtection="1"/>
    <xf numFmtId="0" fontId="24" fillId="3" borderId="0" xfId="0" applyFont="1" applyFill="1"/>
    <xf numFmtId="165" fontId="24" fillId="3" borderId="0" xfId="1" applyNumberFormat="1" applyFont="1" applyFill="1"/>
    <xf numFmtId="0" fontId="29" fillId="5" borderId="15" xfId="0" applyFont="1" applyFill="1" applyBorder="1"/>
    <xf numFmtId="165" fontId="24" fillId="5" borderId="26" xfId="1" applyNumberFormat="1" applyFont="1" applyFill="1" applyBorder="1"/>
    <xf numFmtId="0" fontId="26" fillId="5" borderId="6" xfId="0" applyFont="1" applyFill="1" applyBorder="1"/>
    <xf numFmtId="165" fontId="26" fillId="5" borderId="17" xfId="1" applyNumberFormat="1" applyFont="1" applyFill="1" applyBorder="1"/>
    <xf numFmtId="0" fontId="26" fillId="5" borderId="18" xfId="0" applyFont="1" applyFill="1" applyBorder="1" applyAlignment="1">
      <alignment horizontal="center"/>
    </xf>
    <xf numFmtId="165" fontId="26" fillId="5" borderId="27" xfId="1" applyNumberFormat="1" applyFont="1" applyFill="1" applyBorder="1"/>
    <xf numFmtId="0" fontId="25" fillId="0" borderId="23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26" fillId="0" borderId="25" xfId="0" applyFont="1" applyFill="1" applyBorder="1" applyAlignment="1">
      <alignment horizontal="center"/>
    </xf>
    <xf numFmtId="0" fontId="27" fillId="0" borderId="25" xfId="0" applyFont="1" applyFill="1" applyBorder="1" applyAlignment="1">
      <alignment horizontal="center"/>
    </xf>
    <xf numFmtId="165" fontId="24" fillId="0" borderId="25" xfId="1" applyNumberFormat="1" applyFont="1" applyFill="1" applyBorder="1" applyAlignment="1">
      <alignment horizontal="center"/>
    </xf>
    <xf numFmtId="0" fontId="24" fillId="0" borderId="25" xfId="0" applyFont="1" applyFill="1" applyBorder="1" applyAlignment="1">
      <alignment horizontal="right"/>
    </xf>
    <xf numFmtId="165" fontId="26" fillId="0" borderId="25" xfId="1" applyNumberFormat="1" applyFont="1" applyFill="1" applyBorder="1"/>
    <xf numFmtId="0" fontId="24" fillId="0" borderId="25" xfId="0" applyFont="1" applyFill="1" applyBorder="1"/>
    <xf numFmtId="165" fontId="24" fillId="0" borderId="25" xfId="1" applyNumberFormat="1" applyFont="1" applyFill="1" applyBorder="1"/>
    <xf numFmtId="0" fontId="27" fillId="0" borderId="25" xfId="0" applyFont="1" applyFill="1" applyBorder="1"/>
    <xf numFmtId="0" fontId="24" fillId="0" borderId="25" xfId="0" applyFont="1" applyFill="1" applyBorder="1" applyAlignment="1">
      <alignment horizontal="center"/>
    </xf>
    <xf numFmtId="165" fontId="26" fillId="0" borderId="25" xfId="2" applyNumberFormat="1" applyFont="1" applyFill="1" applyBorder="1" applyAlignment="1" applyProtection="1"/>
    <xf numFmtId="165" fontId="26" fillId="0" borderId="25" xfId="1" applyNumberFormat="1" applyFont="1" applyFill="1" applyBorder="1" applyAlignment="1">
      <alignment horizontal="left"/>
    </xf>
    <xf numFmtId="0" fontId="24" fillId="0" borderId="28" xfId="0" applyFont="1" applyFill="1" applyBorder="1"/>
    <xf numFmtId="0" fontId="8" fillId="0" borderId="6" xfId="0" applyFont="1" applyFill="1" applyBorder="1" applyAlignment="1">
      <alignment horizontal="left" vertical="top" indent="1"/>
    </xf>
    <xf numFmtId="0" fontId="15" fillId="0" borderId="0" xfId="0" applyFont="1" applyFill="1" applyAlignment="1">
      <alignment horizontal="left" vertical="top" indent="1"/>
    </xf>
    <xf numFmtId="0" fontId="12" fillId="0" borderId="0" xfId="0" applyFont="1" applyFill="1" applyBorder="1" applyAlignment="1">
      <alignment horizontal="left" vertical="top"/>
    </xf>
    <xf numFmtId="1" fontId="12" fillId="0" borderId="17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/>
    <xf numFmtId="0" fontId="32" fillId="6" borderId="0" xfId="0" applyFont="1" applyFill="1"/>
    <xf numFmtId="0" fontId="33" fillId="7" borderId="29" xfId="0" applyFont="1" applyFill="1" applyBorder="1" applyAlignment="1">
      <alignment horizontal="center"/>
    </xf>
    <xf numFmtId="0" fontId="33" fillId="7" borderId="30" xfId="0" applyFont="1" applyFill="1" applyBorder="1" applyAlignment="1">
      <alignment horizontal="center"/>
    </xf>
    <xf numFmtId="0" fontId="32" fillId="6" borderId="29" xfId="0" applyFont="1" applyFill="1" applyBorder="1"/>
    <xf numFmtId="0" fontId="32" fillId="8" borderId="29" xfId="0" applyFont="1" applyFill="1" applyBorder="1"/>
    <xf numFmtId="0" fontId="32" fillId="5" borderId="29" xfId="0" applyFont="1" applyFill="1" applyBorder="1"/>
    <xf numFmtId="0" fontId="32" fillId="6" borderId="31" xfId="0" applyFont="1" applyFill="1" applyBorder="1"/>
    <xf numFmtId="165" fontId="32" fillId="8" borderId="31" xfId="1" applyNumberFormat="1" applyFont="1" applyFill="1" applyBorder="1"/>
    <xf numFmtId="165" fontId="32" fillId="5" borderId="31" xfId="1" applyNumberFormat="1" applyFont="1" applyFill="1" applyBorder="1"/>
    <xf numFmtId="0" fontId="34" fillId="6" borderId="31" xfId="0" applyFont="1" applyFill="1" applyBorder="1"/>
    <xf numFmtId="0" fontId="34" fillId="6" borderId="0" xfId="0" applyFont="1" applyFill="1" applyBorder="1"/>
    <xf numFmtId="0" fontId="33" fillId="6" borderId="32" xfId="0" applyFont="1" applyFill="1" applyBorder="1" applyAlignment="1">
      <alignment horizontal="center"/>
    </xf>
    <xf numFmtId="165" fontId="35" fillId="9" borderId="32" xfId="1" applyNumberFormat="1" applyFont="1" applyFill="1" applyBorder="1"/>
    <xf numFmtId="165" fontId="36" fillId="0" borderId="0" xfId="0" applyNumberFormat="1" applyFont="1"/>
    <xf numFmtId="0" fontId="37" fillId="0" borderId="0" xfId="0" applyFont="1"/>
    <xf numFmtId="0" fontId="38" fillId="0" borderId="8" xfId="0" applyFont="1" applyBorder="1" applyAlignment="1">
      <alignment horizontal="left" vertical="top" indent="1"/>
    </xf>
    <xf numFmtId="0" fontId="38" fillId="0" borderId="0" xfId="0" applyFont="1" applyBorder="1" applyAlignment="1">
      <alignment horizontal="left" vertical="top" indent="1"/>
    </xf>
    <xf numFmtId="0" fontId="38" fillId="0" borderId="17" xfId="0" applyFont="1" applyBorder="1" applyAlignment="1">
      <alignment horizontal="left" vertical="top" indent="1"/>
    </xf>
    <xf numFmtId="0" fontId="38" fillId="0" borderId="0" xfId="0" applyFont="1" applyAlignment="1">
      <alignment horizontal="left" vertical="top" indent="1"/>
    </xf>
    <xf numFmtId="0" fontId="38" fillId="0" borderId="15" xfId="0" applyFont="1" applyBorder="1" applyAlignment="1">
      <alignment horizontal="left" vertical="top" indent="1"/>
    </xf>
    <xf numFmtId="1" fontId="38" fillId="0" borderId="33" xfId="0" applyNumberFormat="1" applyFont="1" applyBorder="1" applyAlignment="1">
      <alignment horizontal="left" vertical="top" indent="1"/>
    </xf>
    <xf numFmtId="0" fontId="38" fillId="0" borderId="6" xfId="0" applyFont="1" applyBorder="1" applyAlignment="1">
      <alignment horizontal="left" vertical="top" indent="1"/>
    </xf>
    <xf numFmtId="1" fontId="38" fillId="0" borderId="1" xfId="0" applyNumberFormat="1" applyFont="1" applyBorder="1" applyAlignment="1">
      <alignment horizontal="left" vertical="top" indent="1"/>
    </xf>
    <xf numFmtId="0" fontId="38" fillId="0" borderId="1" xfId="0" applyFont="1" applyBorder="1" applyAlignment="1">
      <alignment horizontal="left" vertical="top" indent="1"/>
    </xf>
    <xf numFmtId="0" fontId="38" fillId="0" borderId="9" xfId="0" applyFont="1" applyBorder="1" applyAlignment="1">
      <alignment horizontal="left" vertical="top" indent="1"/>
    </xf>
    <xf numFmtId="0" fontId="38" fillId="0" borderId="34" xfId="0" applyFont="1" applyBorder="1" applyAlignment="1">
      <alignment horizontal="left" vertical="top" indent="1"/>
    </xf>
    <xf numFmtId="164" fontId="38" fillId="0" borderId="26" xfId="0" applyNumberFormat="1" applyFont="1" applyBorder="1" applyAlignment="1">
      <alignment horizontal="right" vertical="top"/>
    </xf>
    <xf numFmtId="164" fontId="38" fillId="0" borderId="17" xfId="0" applyNumberFormat="1" applyFont="1" applyBorder="1" applyAlignment="1">
      <alignment horizontal="right" vertical="top"/>
    </xf>
    <xf numFmtId="0" fontId="24" fillId="10" borderId="25" xfId="0" applyFont="1" applyFill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0" fillId="0" borderId="19" xfId="0" applyFont="1" applyFill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30" fillId="0" borderId="21" xfId="0" applyFont="1" applyFill="1" applyBorder="1" applyAlignment="1">
      <alignment horizontal="center"/>
    </xf>
    <xf numFmtId="0" fontId="30" fillId="0" borderId="22" xfId="0" applyFont="1" applyFill="1" applyBorder="1" applyAlignment="1">
      <alignment horizontal="center"/>
    </xf>
    <xf numFmtId="37" fontId="31" fillId="6" borderId="0" xfId="0" applyNumberFormat="1" applyFont="1" applyFill="1" applyBorder="1" applyAlignment="1">
      <alignment horizontal="center"/>
    </xf>
    <xf numFmtId="0" fontId="33" fillId="6" borderId="29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depthPercent val="100"/>
      <c:rAngAx val="1"/>
    </c:view3D>
    <c:plotArea>
      <c:layout>
        <c:manualLayout>
          <c:layoutTarget val="inner"/>
          <c:xMode val="edge"/>
          <c:yMode val="edge"/>
          <c:x val="0.12341316324507499"/>
          <c:y val="0.22459340812486941"/>
          <c:w val="0.63446449414545381"/>
          <c:h val="0.45196037442222381"/>
        </c:manualLayout>
      </c:layout>
      <c:bar3DChart>
        <c:barDir val="col"/>
        <c:grouping val="clustered"/>
        <c:ser>
          <c:idx val="1"/>
          <c:order val="0"/>
          <c:tx>
            <c:strRef>
              <c:f>Reciepts!$C$56</c:f>
              <c:strCache>
                <c:ptCount val="1"/>
                <c:pt idx="0">
                  <c:v>BH</c:v>
                </c:pt>
              </c:strCache>
            </c:strRef>
          </c:tx>
          <c:dLbls>
            <c:dLbl>
              <c:idx val="0"/>
              <c:layout>
                <c:manualLayout>
                  <c:x val="8.2610491532424668E-3"/>
                  <c:y val="-3.8348082595870206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Reciepts!$C$57</c:f>
              <c:numCache>
                <c:formatCode>""0</c:formatCode>
                <c:ptCount val="1"/>
                <c:pt idx="0">
                  <c:v>1122329</c:v>
                </c:pt>
              </c:numCache>
            </c:numRef>
          </c:val>
        </c:ser>
        <c:ser>
          <c:idx val="0"/>
          <c:order val="1"/>
          <c:tx>
            <c:strRef>
              <c:f>Reciepts!$D$56</c:f>
              <c:strCache>
                <c:ptCount val="1"/>
                <c:pt idx="0">
                  <c:v>EM</c:v>
                </c:pt>
              </c:strCache>
            </c:strRef>
          </c:tx>
          <c:dLbls>
            <c:dLbl>
              <c:idx val="0"/>
              <c:layout>
                <c:manualLayout>
                  <c:x val="1.1565468814539511E-2"/>
                  <c:y val="-5.309734513274340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Reciepts!$D$57</c:f>
              <c:numCache>
                <c:formatCode>""0</c:formatCode>
                <c:ptCount val="1"/>
                <c:pt idx="0">
                  <c:v>162777</c:v>
                </c:pt>
              </c:numCache>
            </c:numRef>
          </c:val>
        </c:ser>
        <c:ser>
          <c:idx val="4"/>
          <c:order val="2"/>
          <c:tx>
            <c:strRef>
              <c:f>Reciepts!$E$56</c:f>
              <c:strCache>
                <c:ptCount val="1"/>
                <c:pt idx="0">
                  <c:v>HM</c:v>
                </c:pt>
              </c:strCache>
            </c:strRef>
          </c:tx>
          <c:dLbls>
            <c:dLbl>
              <c:idx val="0"/>
              <c:layout>
                <c:manualLayout>
                  <c:x val="1.9826517967781943E-2"/>
                  <c:y val="-4.4247787610619468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Reciepts!$E$57</c:f>
              <c:numCache>
                <c:formatCode>""0</c:formatCode>
                <c:ptCount val="1"/>
                <c:pt idx="0">
                  <c:v>410378</c:v>
                </c:pt>
              </c:numCache>
            </c:numRef>
          </c:val>
        </c:ser>
        <c:ser>
          <c:idx val="2"/>
          <c:order val="3"/>
          <c:tx>
            <c:strRef>
              <c:f>Reciepts!$F$56</c:f>
              <c:strCache>
                <c:ptCount val="1"/>
                <c:pt idx="0">
                  <c:v>WM</c:v>
                </c:pt>
              </c:strCache>
            </c:strRef>
          </c:tx>
          <c:dLbls>
            <c:dLbl>
              <c:idx val="0"/>
              <c:layout>
                <c:manualLayout>
                  <c:x val="1.4869888475836491E-2"/>
                  <c:y val="-4.7197640117994183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Reciepts!$F$57</c:f>
              <c:numCache>
                <c:formatCode>""0</c:formatCode>
                <c:ptCount val="1"/>
                <c:pt idx="0">
                  <c:v>225546</c:v>
                </c:pt>
              </c:numCache>
            </c:numRef>
          </c:val>
        </c:ser>
        <c:ser>
          <c:idx val="3"/>
          <c:order val="4"/>
          <c:tx>
            <c:strRef>
              <c:f>Reciepts!$G$56</c:f>
              <c:strCache>
                <c:ptCount val="1"/>
                <c:pt idx="0">
                  <c:v>CO</c:v>
                </c:pt>
              </c:strCache>
            </c:strRef>
          </c:tx>
          <c:dLbls>
            <c:dLbl>
              <c:idx val="0"/>
              <c:layout>
                <c:manualLayout>
                  <c:x val="1.1565468814539511E-2"/>
                  <c:y val="-4.1297935103244837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Reciepts!$G$57</c:f>
              <c:numCache>
                <c:formatCode>""0</c:formatCode>
                <c:ptCount val="1"/>
                <c:pt idx="0">
                  <c:v>0</c:v>
                </c:pt>
              </c:numCache>
            </c:numRef>
          </c:val>
        </c:ser>
        <c:shape val="cylinder"/>
        <c:axId val="57615872"/>
        <c:axId val="57617408"/>
        <c:axId val="0"/>
      </c:bar3DChart>
      <c:catAx>
        <c:axId val="5761587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7617408"/>
        <c:crosses val="autoZero"/>
        <c:auto val="1"/>
        <c:lblAlgn val="ctr"/>
        <c:lblOffset val="100"/>
      </c:catAx>
      <c:valAx>
        <c:axId val="57617408"/>
        <c:scaling>
          <c:orientation val="minMax"/>
        </c:scaling>
        <c:axPos val="l"/>
        <c:majorGridlines/>
        <c:numFmt formatCode="&quot;&quot;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7615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278875456553064"/>
          <c:y val="0.22588699054127734"/>
          <c:w val="9.3345952573772775E-2"/>
          <c:h val="0.47688545535581861"/>
        </c:manualLayout>
      </c:layout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depthPercent val="100"/>
      <c:perspective val="30"/>
    </c:view3D>
    <c:plotArea>
      <c:layout>
        <c:manualLayout>
          <c:layoutTarget val="inner"/>
          <c:xMode val="edge"/>
          <c:yMode val="edge"/>
          <c:x val="0.15076503861838336"/>
          <c:y val="9.1307693368451542E-2"/>
          <c:w val="0.49169714167590628"/>
          <c:h val="0.85474596761219757"/>
        </c:manualLayout>
      </c:layout>
      <c:bar3DChart>
        <c:barDir val="col"/>
        <c:grouping val="clustered"/>
        <c:ser>
          <c:idx val="1"/>
          <c:order val="0"/>
          <c:tx>
            <c:strRef>
              <c:f>'Center Wise Profit'!$C$6</c:f>
              <c:strCache>
                <c:ptCount val="1"/>
                <c:pt idx="0">
                  <c:v>BH</c:v>
                </c:pt>
              </c:strCache>
            </c:strRef>
          </c:tx>
          <c:dLbls>
            <c:dLbl>
              <c:idx val="0"/>
              <c:layout>
                <c:manualLayout>
                  <c:x val="2.0684168655529234E-2"/>
                  <c:y val="-2.335084646818447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'Center Wise Profit'!$C$24</c:f>
              <c:numCache>
                <c:formatCode>0</c:formatCode>
                <c:ptCount val="1"/>
                <c:pt idx="0">
                  <c:v>508857.44458233344</c:v>
                </c:pt>
              </c:numCache>
            </c:numRef>
          </c:val>
        </c:ser>
        <c:ser>
          <c:idx val="0"/>
          <c:order val="1"/>
          <c:tx>
            <c:v>EM</c:v>
          </c:tx>
          <c:dLbls>
            <c:dLbl>
              <c:idx val="0"/>
              <c:layout>
                <c:manualLayout>
                  <c:x val="7.9554494828958325E-3"/>
                  <c:y val="-2.335084646818447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'Center Wise Profit'!$D$24</c:f>
              <c:numCache>
                <c:formatCode>0</c:formatCode>
                <c:ptCount val="1"/>
                <c:pt idx="0">
                  <c:v>-129259.46333581465</c:v>
                </c:pt>
              </c:numCache>
            </c:numRef>
          </c:val>
        </c:ser>
        <c:ser>
          <c:idx val="4"/>
          <c:order val="2"/>
          <c:tx>
            <c:v>HM</c:v>
          </c:tx>
          <c:dLbls>
            <c:dLbl>
              <c:idx val="0"/>
              <c:layout>
                <c:manualLayout>
                  <c:x val="1.4319809069212486E-2"/>
                  <c:y val="-1.4010507880910683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'Center Wise Profit'!$E$24</c:f>
              <c:numCache>
                <c:formatCode>0</c:formatCode>
                <c:ptCount val="1"/>
                <c:pt idx="0">
                  <c:v>29815.442747900845</c:v>
                </c:pt>
              </c:numCache>
            </c:numRef>
          </c:val>
        </c:ser>
        <c:ser>
          <c:idx val="2"/>
          <c:order val="3"/>
          <c:tx>
            <c:v>WM</c:v>
          </c:tx>
          <c:dLbls>
            <c:dLbl>
              <c:idx val="0"/>
              <c:layout>
                <c:manualLayout>
                  <c:x val="2.0684168655529234E-2"/>
                  <c:y val="-2.8021015761821456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'Center Wise Profit'!$F$24</c:f>
              <c:numCache>
                <c:formatCode>0</c:formatCode>
                <c:ptCount val="1"/>
                <c:pt idx="0">
                  <c:v>-33236.42399441966</c:v>
                </c:pt>
              </c:numCache>
            </c:numRef>
          </c:val>
        </c:ser>
        <c:ser>
          <c:idx val="3"/>
          <c:order val="4"/>
          <c:tx>
            <c:v>CO</c:v>
          </c:tx>
          <c:dLbls>
            <c:dLbl>
              <c:idx val="0"/>
              <c:layout>
                <c:manualLayout>
                  <c:x val="1.5910898965791568E-2"/>
                  <c:y val="-3.5026269702276715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val>
            <c:numRef>
              <c:f>'Center Wise Profit'!$G$24</c:f>
              <c:numCache>
                <c:formatCode>0</c:formatCode>
                <c:ptCount val="1"/>
                <c:pt idx="0">
                  <c:v>-267642</c:v>
                </c:pt>
              </c:numCache>
            </c:numRef>
          </c:val>
        </c:ser>
        <c:shape val="cylinder"/>
        <c:axId val="57803520"/>
        <c:axId val="57805056"/>
        <c:axId val="0"/>
      </c:bar3DChart>
      <c:catAx>
        <c:axId val="5780352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7805056"/>
        <c:crosses val="autoZero"/>
        <c:auto val="1"/>
        <c:lblAlgn val="ctr"/>
        <c:lblOffset val="100"/>
        <c:tickMarkSkip val="1"/>
      </c:catAx>
      <c:valAx>
        <c:axId val="57805056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7803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42207731193507"/>
          <c:y val="0.55678548937950445"/>
          <c:w val="5.5230739355671424E-2"/>
          <c:h val="0.28490055205446241"/>
        </c:manualLayout>
      </c:layout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14</xdr:col>
      <xdr:colOff>276225</xdr:colOff>
      <xdr:row>28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0.31475</cdr:x>
      <cdr:y>0.81858</cdr:y>
    </cdr:from>
    <cdr:to>
      <cdr:x>0.6233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19381" y="4132396"/>
          <a:ext cx="2371694" cy="915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Center</a:t>
          </a:r>
          <a:r>
            <a:rPr lang="en-US" sz="1100" baseline="0"/>
            <a:t> wise Receipts  -  November-10</a:t>
          </a:r>
        </a:p>
        <a:p xmlns:a="http://schemas.openxmlformats.org/drawingml/2006/main">
          <a:pPr algn="ctr"/>
          <a:endParaRPr lang="en-US" sz="1100" baseline="0"/>
        </a:p>
        <a:p xmlns:a="http://schemas.openxmlformats.org/drawingml/2006/main">
          <a:pPr algn="ctr"/>
          <a:endParaRPr lang="en-US" sz="1100" baseline="0"/>
        </a:p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133350</xdr:rowOff>
    </xdr:from>
    <xdr:to>
      <xdr:col>15</xdr:col>
      <xdr:colOff>0</xdr:colOff>
      <xdr:row>34</xdr:row>
      <xdr:rowOff>66675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333375</xdr:colOff>
      <xdr:row>6</xdr:row>
      <xdr:rowOff>76200</xdr:rowOff>
    </xdr:from>
    <xdr:ext cx="1952073" cy="436786"/>
    <xdr:sp macro="" textlink="">
      <xdr:nvSpPr>
        <xdr:cNvPr id="5" name="TextBox 4"/>
        <xdr:cNvSpPr txBox="1"/>
      </xdr:nvSpPr>
      <xdr:spPr>
        <a:xfrm>
          <a:off x="7038975" y="1219200"/>
          <a:ext cx="195207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Center wise Profit</a:t>
          </a:r>
          <a:r>
            <a:rPr lang="en-US" sz="1100" baseline="0"/>
            <a:t> - September</a:t>
          </a:r>
        </a:p>
        <a:p>
          <a:endParaRPr lang="en-US" sz="1100" baseline="0"/>
        </a:p>
      </xdr:txBody>
    </xdr:sp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0.79714</cdr:x>
      <cdr:y>0.2014</cdr:y>
    </cdr:from>
    <cdr:to>
      <cdr:x>0.91169</cdr:x>
      <cdr:y>0.36953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362700" y="1095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dinaz4/LOCALS~1/Temp/Rar$DI00.875/MIS%20Exp%20-%20JUNE%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Statements/BRS_10_11/BRS_10_11_Axis%20Bank_886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Statements/BRS_10_11/BRS%20Axis%20Bk%20II%20(2010-201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&amp;L"/>
      <sheetName val="Center-wise"/>
      <sheetName val="Center-wise (2)"/>
      <sheetName val="Centerwise  Expenses (2)"/>
      <sheetName val="Month-wise"/>
      <sheetName val="Centermonthly"/>
      <sheetName val="Exp-Centerwise"/>
      <sheetName val="exp-monthwise"/>
      <sheetName val="Sheet1"/>
      <sheetName val="Graph"/>
    </sheetNames>
    <sheetDataSet>
      <sheetData sheetId="0" refreshError="1"/>
      <sheetData sheetId="1" refreshError="1">
        <row r="14">
          <cell r="B14">
            <v>25000</v>
          </cell>
          <cell r="C14">
            <v>25000</v>
          </cell>
          <cell r="D14">
            <v>25000</v>
          </cell>
          <cell r="E14">
            <v>25000</v>
          </cell>
          <cell r="F14">
            <v>25000</v>
          </cell>
        </row>
        <row r="15">
          <cell r="B15">
            <v>10000</v>
          </cell>
          <cell r="C15">
            <v>10000</v>
          </cell>
          <cell r="D15">
            <v>10000</v>
          </cell>
          <cell r="E15">
            <v>10000</v>
          </cell>
          <cell r="F15">
            <v>10000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pril_10"/>
      <sheetName val="May -10"/>
      <sheetName val="June -10"/>
      <sheetName val="July -10"/>
      <sheetName val="Aug-10"/>
      <sheetName val="August -10"/>
      <sheetName val="SEPTEMBER -10"/>
      <sheetName val="October -10"/>
      <sheetName val="Nov 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5">
          <cell r="D95">
            <v>726564.43</v>
          </cell>
        </row>
      </sheetData>
      <sheetData sheetId="8">
        <row r="80">
          <cell r="D80">
            <v>781911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April -10"/>
      <sheetName val="May -10"/>
      <sheetName val="JUNE -10"/>
      <sheetName val="JULY -10"/>
      <sheetName val="Aug -10"/>
      <sheetName val="September"/>
      <sheetName val="Oct -10"/>
      <sheetName val="Sheet3"/>
      <sheetName val="Nov 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0">
          <cell r="D70">
            <v>323220</v>
          </cell>
        </row>
      </sheetData>
      <sheetData sheetId="8" refreshError="1"/>
      <sheetData sheetId="9">
        <row r="54">
          <cell r="D54">
            <v>382188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60"/>
  <sheetViews>
    <sheetView workbookViewId="0">
      <selection activeCell="B1" sqref="B1:H1"/>
    </sheetView>
  </sheetViews>
  <sheetFormatPr defaultRowHeight="15"/>
  <cols>
    <col min="2" max="2" width="24.140625" bestFit="1" customWidth="1"/>
  </cols>
  <sheetData>
    <row r="1" spans="2:8" ht="15.75">
      <c r="B1" s="179" t="s">
        <v>0</v>
      </c>
      <c r="C1" s="179"/>
      <c r="D1" s="179"/>
      <c r="E1" s="179"/>
      <c r="F1" s="179"/>
      <c r="G1" s="179"/>
      <c r="H1" s="179"/>
    </row>
    <row r="2" spans="2:8" ht="15.75">
      <c r="B2" s="180" t="s">
        <v>2</v>
      </c>
      <c r="C2" s="179"/>
      <c r="D2" s="179"/>
      <c r="E2" s="179"/>
      <c r="F2" s="179"/>
      <c r="G2" s="179"/>
      <c r="H2" s="179"/>
    </row>
    <row r="3" spans="2:8" ht="16.5" thickBot="1">
      <c r="B3" s="181" t="s">
        <v>152</v>
      </c>
      <c r="C3" s="181"/>
      <c r="D3" s="181"/>
      <c r="E3" s="181"/>
      <c r="F3" s="181"/>
      <c r="G3" s="181"/>
      <c r="H3" s="181"/>
    </row>
    <row r="4" spans="2:8" ht="15.75" thickBot="1">
      <c r="B4" s="2"/>
      <c r="C4" s="3" t="s">
        <v>3</v>
      </c>
      <c r="D4" s="4" t="s">
        <v>4</v>
      </c>
      <c r="E4" s="3" t="s">
        <v>6</v>
      </c>
      <c r="F4" s="3" t="s">
        <v>5</v>
      </c>
      <c r="G4" s="3" t="s">
        <v>7</v>
      </c>
      <c r="H4" s="5" t="s">
        <v>8</v>
      </c>
    </row>
    <row r="5" spans="2:8">
      <c r="B5" s="52"/>
      <c r="C5" s="40"/>
      <c r="G5" s="7"/>
      <c r="H5" s="41"/>
    </row>
    <row r="6" spans="2:8">
      <c r="B6" s="52" t="s">
        <v>105</v>
      </c>
      <c r="C6" s="52">
        <v>0</v>
      </c>
      <c r="D6" s="52">
        <v>0</v>
      </c>
      <c r="E6" s="40">
        <v>213000</v>
      </c>
      <c r="F6" s="40">
        <v>39996</v>
      </c>
      <c r="G6" s="7">
        <v>0</v>
      </c>
      <c r="H6" s="42">
        <f t="shared" ref="H6:H35" si="0">SUM(C6:G6)</f>
        <v>252996</v>
      </c>
    </row>
    <row r="7" spans="2:8">
      <c r="B7" s="52" t="s">
        <v>60</v>
      </c>
      <c r="C7" s="52">
        <v>14400</v>
      </c>
      <c r="D7" s="52">
        <v>9600</v>
      </c>
      <c r="E7" s="40">
        <v>4200</v>
      </c>
      <c r="F7" s="40">
        <v>2400</v>
      </c>
      <c r="G7" s="7">
        <v>0</v>
      </c>
      <c r="H7" s="42">
        <f t="shared" si="0"/>
        <v>30600</v>
      </c>
    </row>
    <row r="8" spans="2:8">
      <c r="B8" s="52" t="s">
        <v>61</v>
      </c>
      <c r="C8" s="52">
        <v>23000</v>
      </c>
      <c r="D8" s="52">
        <v>27600</v>
      </c>
      <c r="E8" s="40">
        <v>18000</v>
      </c>
      <c r="F8" s="52">
        <v>11200</v>
      </c>
      <c r="G8" s="7">
        <v>0</v>
      </c>
      <c r="H8" s="42">
        <f t="shared" si="0"/>
        <v>79800</v>
      </c>
    </row>
    <row r="9" spans="2:8">
      <c r="B9" s="52" t="s">
        <v>106</v>
      </c>
      <c r="C9" s="52">
        <v>38390</v>
      </c>
      <c r="D9" s="52">
        <v>27993</v>
      </c>
      <c r="E9" s="52">
        <v>0</v>
      </c>
      <c r="F9" s="52">
        <v>0</v>
      </c>
      <c r="G9" s="7">
        <v>0</v>
      </c>
      <c r="H9" s="42">
        <f t="shared" si="0"/>
        <v>66383</v>
      </c>
    </row>
    <row r="10" spans="2:8">
      <c r="B10" s="52" t="s">
        <v>62</v>
      </c>
      <c r="C10" s="52">
        <v>21418</v>
      </c>
      <c r="D10" s="52">
        <v>9180</v>
      </c>
      <c r="E10" s="40">
        <v>10348</v>
      </c>
      <c r="F10" s="52">
        <v>0</v>
      </c>
      <c r="G10" s="7">
        <v>0</v>
      </c>
      <c r="H10" s="42">
        <f t="shared" si="0"/>
        <v>40946</v>
      </c>
    </row>
    <row r="11" spans="2:8">
      <c r="B11" s="52" t="s">
        <v>63</v>
      </c>
      <c r="C11" s="52">
        <v>53797</v>
      </c>
      <c r="D11" s="40">
        <v>6211</v>
      </c>
      <c r="E11" s="40">
        <v>27000</v>
      </c>
      <c r="F11" s="40">
        <v>8640</v>
      </c>
      <c r="G11" s="7">
        <v>0</v>
      </c>
      <c r="H11" s="42">
        <f t="shared" si="0"/>
        <v>95648</v>
      </c>
    </row>
    <row r="12" spans="2:8">
      <c r="B12" s="52" t="s">
        <v>64</v>
      </c>
      <c r="C12" s="52">
        <v>2400</v>
      </c>
      <c r="D12" s="40">
        <v>3450</v>
      </c>
      <c r="E12" s="40">
        <v>12000</v>
      </c>
      <c r="F12" s="40">
        <v>7200</v>
      </c>
      <c r="G12" s="7">
        <v>0</v>
      </c>
      <c r="H12" s="42">
        <f t="shared" si="0"/>
        <v>25050</v>
      </c>
    </row>
    <row r="13" spans="2:8">
      <c r="B13" s="52" t="s">
        <v>65</v>
      </c>
      <c r="C13" s="52">
        <v>7680</v>
      </c>
      <c r="D13" s="52">
        <v>0</v>
      </c>
      <c r="E13" s="40">
        <v>0</v>
      </c>
      <c r="F13" s="52">
        <v>0</v>
      </c>
      <c r="G13" s="7">
        <v>0</v>
      </c>
      <c r="H13" s="42">
        <f t="shared" si="0"/>
        <v>7680</v>
      </c>
    </row>
    <row r="14" spans="2:8">
      <c r="B14" s="52" t="s">
        <v>66</v>
      </c>
      <c r="C14" s="52">
        <v>33120</v>
      </c>
      <c r="D14" s="52">
        <v>0</v>
      </c>
      <c r="E14" s="40">
        <v>0</v>
      </c>
      <c r="F14" s="40">
        <v>7201</v>
      </c>
      <c r="G14" s="7">
        <v>0</v>
      </c>
      <c r="H14" s="42">
        <f t="shared" si="0"/>
        <v>40321</v>
      </c>
    </row>
    <row r="15" spans="2:8">
      <c r="B15" s="52" t="s">
        <v>67</v>
      </c>
      <c r="C15" s="52">
        <v>4800</v>
      </c>
      <c r="D15" s="40">
        <v>2400</v>
      </c>
      <c r="E15" s="40">
        <v>2100</v>
      </c>
      <c r="F15" s="52">
        <v>0</v>
      </c>
      <c r="G15" s="7">
        <v>0</v>
      </c>
      <c r="H15" s="42">
        <f t="shared" si="0"/>
        <v>9300</v>
      </c>
    </row>
    <row r="16" spans="2:8">
      <c r="B16" s="52" t="s">
        <v>107</v>
      </c>
      <c r="C16" s="52">
        <v>2300</v>
      </c>
      <c r="D16" s="52">
        <v>0</v>
      </c>
      <c r="E16" s="52">
        <v>2000</v>
      </c>
      <c r="F16" s="52">
        <v>0</v>
      </c>
      <c r="G16" s="7">
        <v>0</v>
      </c>
      <c r="H16" s="42">
        <f t="shared" si="0"/>
        <v>4300</v>
      </c>
    </row>
    <row r="17" spans="2:8">
      <c r="B17" s="52" t="s">
        <v>153</v>
      </c>
      <c r="C17" s="52">
        <v>0</v>
      </c>
      <c r="D17" s="52">
        <v>0</v>
      </c>
      <c r="E17" s="40">
        <v>2700</v>
      </c>
      <c r="F17" s="52">
        <v>0</v>
      </c>
      <c r="G17" s="7">
        <v>0</v>
      </c>
      <c r="H17" s="42">
        <f t="shared" si="0"/>
        <v>2700</v>
      </c>
    </row>
    <row r="18" spans="2:8">
      <c r="B18" s="52" t="s">
        <v>108</v>
      </c>
      <c r="C18" s="52">
        <v>0</v>
      </c>
      <c r="D18" s="40">
        <v>1000</v>
      </c>
      <c r="E18" s="40">
        <v>11000</v>
      </c>
      <c r="F18" s="52">
        <v>0</v>
      </c>
      <c r="G18" s="7">
        <v>0</v>
      </c>
      <c r="H18" s="42">
        <f t="shared" si="0"/>
        <v>12000</v>
      </c>
    </row>
    <row r="19" spans="2:8">
      <c r="B19" s="52" t="s">
        <v>109</v>
      </c>
      <c r="C19" s="52">
        <v>1500</v>
      </c>
      <c r="D19" s="52">
        <v>0</v>
      </c>
      <c r="E19" s="52">
        <v>0</v>
      </c>
      <c r="F19" s="40">
        <v>300</v>
      </c>
      <c r="G19" s="7">
        <v>0</v>
      </c>
      <c r="H19" s="42">
        <f t="shared" si="0"/>
        <v>1800</v>
      </c>
    </row>
    <row r="20" spans="2:8">
      <c r="B20" s="52" t="s">
        <v>154</v>
      </c>
      <c r="C20" s="52">
        <v>0</v>
      </c>
      <c r="D20" s="52">
        <v>0</v>
      </c>
      <c r="E20" s="52">
        <v>0</v>
      </c>
      <c r="F20" s="40">
        <v>3240</v>
      </c>
      <c r="G20" s="7">
        <v>0</v>
      </c>
      <c r="H20" s="42">
        <f t="shared" si="0"/>
        <v>3240</v>
      </c>
    </row>
    <row r="21" spans="2:8">
      <c r="B21" s="52" t="s">
        <v>155</v>
      </c>
      <c r="C21" s="52">
        <v>14000</v>
      </c>
      <c r="D21" s="52">
        <v>0</v>
      </c>
      <c r="E21" s="52">
        <v>0</v>
      </c>
      <c r="F21" s="52">
        <v>0</v>
      </c>
      <c r="G21" s="7">
        <v>0</v>
      </c>
      <c r="H21" s="42">
        <f t="shared" si="0"/>
        <v>14000</v>
      </c>
    </row>
    <row r="22" spans="2:8">
      <c r="B22" s="52" t="s">
        <v>68</v>
      </c>
      <c r="C22" s="52">
        <v>0</v>
      </c>
      <c r="D22" s="52">
        <v>0</v>
      </c>
      <c r="E22" s="52">
        <v>0</v>
      </c>
      <c r="F22" s="40">
        <v>3200</v>
      </c>
      <c r="G22" s="7">
        <v>0</v>
      </c>
      <c r="H22" s="42">
        <f t="shared" si="0"/>
        <v>3200</v>
      </c>
    </row>
    <row r="23" spans="2:8">
      <c r="B23" s="52" t="s">
        <v>110</v>
      </c>
      <c r="C23" s="52">
        <v>0</v>
      </c>
      <c r="D23" s="52">
        <v>0</v>
      </c>
      <c r="E23" s="52">
        <v>0</v>
      </c>
      <c r="F23" s="52">
        <v>0</v>
      </c>
      <c r="G23" s="7">
        <v>0</v>
      </c>
      <c r="H23" s="42">
        <f t="shared" si="0"/>
        <v>0</v>
      </c>
    </row>
    <row r="24" spans="2:8">
      <c r="B24" s="52" t="s">
        <v>69</v>
      </c>
      <c r="C24" s="52">
        <v>0</v>
      </c>
      <c r="D24" s="52">
        <v>0</v>
      </c>
      <c r="E24" s="52">
        <v>0</v>
      </c>
      <c r="F24" s="40">
        <v>12960</v>
      </c>
      <c r="G24" s="7">
        <v>0</v>
      </c>
      <c r="H24" s="42">
        <f t="shared" si="0"/>
        <v>12960</v>
      </c>
    </row>
    <row r="25" spans="2:8">
      <c r="B25" s="52" t="s">
        <v>70</v>
      </c>
      <c r="C25" s="52">
        <v>18000</v>
      </c>
      <c r="D25" s="40">
        <v>6000</v>
      </c>
      <c r="E25" s="40">
        <v>12000</v>
      </c>
      <c r="F25" s="52">
        <v>0</v>
      </c>
      <c r="G25" s="7">
        <v>0</v>
      </c>
      <c r="H25" s="42">
        <f t="shared" si="0"/>
        <v>36000</v>
      </c>
    </row>
    <row r="26" spans="2:8">
      <c r="B26" s="52" t="s">
        <v>71</v>
      </c>
      <c r="C26" s="52">
        <v>21000</v>
      </c>
      <c r="D26" s="52">
        <v>0</v>
      </c>
      <c r="E26" s="52">
        <v>0</v>
      </c>
      <c r="F26" s="52">
        <v>0</v>
      </c>
      <c r="G26" s="7">
        <v>0</v>
      </c>
      <c r="H26" s="42">
        <f t="shared" si="0"/>
        <v>21000</v>
      </c>
    </row>
    <row r="27" spans="2:8">
      <c r="B27" s="52" t="s">
        <v>111</v>
      </c>
      <c r="C27" s="52">
        <v>151200</v>
      </c>
      <c r="D27" s="52">
        <v>0</v>
      </c>
      <c r="E27" s="52">
        <v>0</v>
      </c>
      <c r="F27" s="52">
        <v>0</v>
      </c>
      <c r="G27" s="7">
        <v>0</v>
      </c>
      <c r="H27" s="42">
        <f t="shared" si="0"/>
        <v>151200</v>
      </c>
    </row>
    <row r="28" spans="2:8">
      <c r="B28" s="52" t="s">
        <v>156</v>
      </c>
      <c r="C28" s="52">
        <v>302400</v>
      </c>
      <c r="D28" s="52">
        <v>0</v>
      </c>
      <c r="E28" s="52">
        <v>0</v>
      </c>
      <c r="F28" s="40">
        <v>25796</v>
      </c>
      <c r="G28" s="7">
        <v>0</v>
      </c>
      <c r="H28" s="42">
        <f t="shared" si="0"/>
        <v>328196</v>
      </c>
    </row>
    <row r="29" spans="2:8">
      <c r="B29" s="52" t="s">
        <v>72</v>
      </c>
      <c r="C29" s="52">
        <v>136981</v>
      </c>
      <c r="D29" s="40">
        <v>44820</v>
      </c>
      <c r="E29" s="40">
        <v>31411</v>
      </c>
      <c r="F29" s="52">
        <v>0</v>
      </c>
      <c r="G29" s="7">
        <v>0</v>
      </c>
      <c r="H29" s="42">
        <f t="shared" si="0"/>
        <v>213212</v>
      </c>
    </row>
    <row r="30" spans="2:8">
      <c r="B30" s="52" t="s">
        <v>73</v>
      </c>
      <c r="C30" s="52">
        <v>120285</v>
      </c>
      <c r="D30" s="40">
        <v>21600</v>
      </c>
      <c r="E30" s="40">
        <v>21600</v>
      </c>
      <c r="F30" s="40">
        <v>35100</v>
      </c>
      <c r="G30" s="7">
        <v>0</v>
      </c>
      <c r="H30" s="42">
        <f t="shared" si="0"/>
        <v>198585</v>
      </c>
    </row>
    <row r="31" spans="2:8">
      <c r="B31" s="52" t="s">
        <v>74</v>
      </c>
      <c r="C31" s="52">
        <v>85050</v>
      </c>
      <c r="D31" s="52">
        <v>0</v>
      </c>
      <c r="E31" s="52">
        <v>0</v>
      </c>
      <c r="F31" s="40">
        <v>21600</v>
      </c>
      <c r="G31" s="7">
        <v>0</v>
      </c>
      <c r="H31" s="42">
        <f t="shared" si="0"/>
        <v>106650</v>
      </c>
    </row>
    <row r="32" spans="2:8">
      <c r="B32" s="52" t="s">
        <v>75</v>
      </c>
      <c r="C32" s="52">
        <v>28799</v>
      </c>
      <c r="D32" s="52">
        <v>0</v>
      </c>
      <c r="E32" s="52">
        <v>0</v>
      </c>
      <c r="F32" s="40">
        <v>0</v>
      </c>
      <c r="G32" s="7">
        <v>0</v>
      </c>
      <c r="H32" s="42">
        <f t="shared" si="0"/>
        <v>28799</v>
      </c>
    </row>
    <row r="33" spans="2:9">
      <c r="B33" s="52" t="s">
        <v>112</v>
      </c>
      <c r="C33" s="52">
        <v>0</v>
      </c>
      <c r="D33" s="52">
        <v>0</v>
      </c>
      <c r="E33" s="52">
        <v>0</v>
      </c>
      <c r="F33" s="40">
        <v>38400</v>
      </c>
      <c r="G33" s="7">
        <v>0</v>
      </c>
      <c r="H33" s="42">
        <f t="shared" si="0"/>
        <v>38400</v>
      </c>
    </row>
    <row r="34" spans="2:9">
      <c r="B34" s="52" t="s">
        <v>76</v>
      </c>
      <c r="C34" s="52">
        <v>36000</v>
      </c>
      <c r="D34" s="52">
        <v>0</v>
      </c>
      <c r="E34" s="40">
        <v>40000</v>
      </c>
      <c r="F34" s="52">
        <v>6500</v>
      </c>
      <c r="G34" s="7">
        <v>0</v>
      </c>
      <c r="H34" s="42">
        <f t="shared" si="0"/>
        <v>82500</v>
      </c>
    </row>
    <row r="35" spans="2:9">
      <c r="B35" s="52" t="s">
        <v>77</v>
      </c>
      <c r="C35" s="52">
        <v>1000</v>
      </c>
      <c r="D35" s="52">
        <v>0</v>
      </c>
      <c r="E35" s="40">
        <v>1201</v>
      </c>
      <c r="F35" s="52">
        <v>0</v>
      </c>
      <c r="G35" s="7">
        <v>0</v>
      </c>
      <c r="H35" s="42">
        <f t="shared" si="0"/>
        <v>2201</v>
      </c>
    </row>
    <row r="36" spans="2:9">
      <c r="B36" s="52"/>
      <c r="C36" s="52"/>
      <c r="D36" s="52"/>
      <c r="E36" s="52"/>
      <c r="F36" s="52"/>
      <c r="G36" s="7"/>
      <c r="H36" s="42"/>
    </row>
    <row r="37" spans="2:9" ht="15.75" thickBot="1">
      <c r="B37" s="46"/>
      <c r="C37" s="7"/>
      <c r="D37" s="46"/>
      <c r="E37" s="7"/>
      <c r="F37" s="6"/>
      <c r="G37" s="7"/>
      <c r="H37" s="42"/>
    </row>
    <row r="38" spans="2:9" ht="15.75" thickBot="1">
      <c r="B38" s="47"/>
      <c r="C38" s="43">
        <f t="shared" ref="C38:H38" si="1">SUM(C5:C37)</f>
        <v>1117520</v>
      </c>
      <c r="D38" s="45">
        <f t="shared" si="1"/>
        <v>159854</v>
      </c>
      <c r="E38" s="43">
        <f t="shared" si="1"/>
        <v>408560</v>
      </c>
      <c r="F38" s="44">
        <f t="shared" si="1"/>
        <v>223733</v>
      </c>
      <c r="G38" s="43">
        <f t="shared" si="1"/>
        <v>0</v>
      </c>
      <c r="H38" s="44">
        <f t="shared" si="1"/>
        <v>1909667</v>
      </c>
    </row>
    <row r="39" spans="2:9" ht="15.75" thickTop="1"/>
    <row r="42" spans="2:9" ht="15.75">
      <c r="B42" s="8"/>
      <c r="C42" s="8"/>
      <c r="D42" s="8"/>
      <c r="E42" s="8"/>
      <c r="F42" s="8"/>
      <c r="G42" s="8"/>
      <c r="H42" s="8"/>
      <c r="I42" s="8"/>
    </row>
    <row r="43" spans="2:9" ht="16.5" thickBot="1">
      <c r="B43" s="8"/>
      <c r="C43" s="8"/>
      <c r="D43" s="8"/>
      <c r="E43" s="8"/>
      <c r="F43" s="8"/>
      <c r="G43" s="8"/>
      <c r="H43" s="8"/>
      <c r="I43" s="8"/>
    </row>
    <row r="44" spans="2:9" ht="16.5" thickBot="1">
      <c r="B44" s="174" t="s">
        <v>9</v>
      </c>
      <c r="C44" s="176" t="s">
        <v>10</v>
      </c>
      <c r="D44" s="177"/>
      <c r="E44" s="177"/>
      <c r="F44" s="177"/>
      <c r="G44" s="177"/>
      <c r="H44" s="178"/>
      <c r="I44" s="8"/>
    </row>
    <row r="45" spans="2:9" ht="16.5" thickBot="1">
      <c r="B45" s="175"/>
      <c r="C45" s="9" t="s">
        <v>3</v>
      </c>
      <c r="D45" s="10" t="s">
        <v>4</v>
      </c>
      <c r="E45" s="9" t="s">
        <v>6</v>
      </c>
      <c r="F45" s="10" t="s">
        <v>5</v>
      </c>
      <c r="G45" s="9" t="s">
        <v>7</v>
      </c>
      <c r="H45" s="11" t="s">
        <v>11</v>
      </c>
      <c r="I45" s="8"/>
    </row>
    <row r="46" spans="2:9" ht="15.75">
      <c r="B46" s="12" t="s">
        <v>12</v>
      </c>
      <c r="C46" s="13">
        <v>0</v>
      </c>
      <c r="D46" s="13">
        <v>600</v>
      </c>
      <c r="E46" s="13">
        <v>0</v>
      </c>
      <c r="F46" s="13">
        <v>0</v>
      </c>
      <c r="G46" s="13">
        <v>0</v>
      </c>
      <c r="H46" s="13">
        <f>SUM(C46:G46)</f>
        <v>600</v>
      </c>
      <c r="I46" s="8"/>
    </row>
    <row r="47" spans="2:9" ht="15.75">
      <c r="B47" s="14" t="s">
        <v>13</v>
      </c>
      <c r="C47" s="15">
        <v>4011</v>
      </c>
      <c r="D47" s="15">
        <v>727</v>
      </c>
      <c r="E47" s="15">
        <v>1818</v>
      </c>
      <c r="F47" s="15">
        <v>1813</v>
      </c>
      <c r="G47" s="15">
        <v>0</v>
      </c>
      <c r="H47" s="15">
        <f>SUM(C47:G47)</f>
        <v>8369</v>
      </c>
      <c r="I47" s="8"/>
    </row>
    <row r="48" spans="2:9" ht="15.75">
      <c r="B48" s="14" t="s">
        <v>14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f>SUM(C48:G48)</f>
        <v>0</v>
      </c>
      <c r="I48" s="8"/>
    </row>
    <row r="49" spans="2:9" ht="15.75">
      <c r="B49" s="14" t="s">
        <v>15</v>
      </c>
      <c r="C49" s="15">
        <v>798</v>
      </c>
      <c r="D49" s="15">
        <v>1596</v>
      </c>
      <c r="E49" s="15">
        <v>0</v>
      </c>
      <c r="F49" s="15">
        <v>0</v>
      </c>
      <c r="G49" s="15">
        <v>0</v>
      </c>
      <c r="H49" s="15">
        <f>SUM(C49:G49)</f>
        <v>2394</v>
      </c>
      <c r="I49" s="8"/>
    </row>
    <row r="50" spans="2:9" ht="16.5" thickBot="1">
      <c r="B50" s="14"/>
      <c r="C50" s="15"/>
      <c r="D50" s="15"/>
      <c r="E50" s="15"/>
      <c r="F50" s="15"/>
      <c r="G50" s="15"/>
      <c r="H50" s="15"/>
      <c r="I50" s="8"/>
    </row>
    <row r="51" spans="2:9" ht="16.5" thickBot="1">
      <c r="B51" s="16" t="s">
        <v>16</v>
      </c>
      <c r="C51" s="17">
        <f>SUM(C46:C49)</f>
        <v>4809</v>
      </c>
      <c r="D51" s="17">
        <f>SUM(D46:D49)</f>
        <v>2923</v>
      </c>
      <c r="E51" s="17">
        <f>SUM(E46:E49)</f>
        <v>1818</v>
      </c>
      <c r="F51" s="17">
        <f>SUM(F46:F49)</f>
        <v>1813</v>
      </c>
      <c r="G51" s="17">
        <f>SUM(G46:G49)</f>
        <v>0</v>
      </c>
      <c r="H51" s="18">
        <f>SUM(C51:G51)</f>
        <v>11363</v>
      </c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6.5" thickBot="1">
      <c r="B55" s="1"/>
      <c r="C55" s="1"/>
      <c r="D55" s="1"/>
      <c r="E55" s="1"/>
      <c r="F55" s="1"/>
      <c r="G55" s="1"/>
      <c r="H55" s="1"/>
      <c r="I55" s="1"/>
    </row>
    <row r="56" spans="2:9" ht="16.5" thickBot="1">
      <c r="B56" s="1"/>
      <c r="C56" s="9" t="s">
        <v>3</v>
      </c>
      <c r="D56" s="10" t="s">
        <v>4</v>
      </c>
      <c r="E56" s="9" t="s">
        <v>6</v>
      </c>
      <c r="F56" s="10" t="s">
        <v>5</v>
      </c>
      <c r="G56" s="9" t="s">
        <v>7</v>
      </c>
      <c r="H56" s="11" t="s">
        <v>11</v>
      </c>
      <c r="I56" s="1"/>
    </row>
    <row r="57" spans="2:9" ht="16.5" thickBot="1">
      <c r="B57" s="1" t="s">
        <v>17</v>
      </c>
      <c r="C57" s="19">
        <f t="shared" ref="C57:H57" si="2">C38+C51</f>
        <v>1122329</v>
      </c>
      <c r="D57" s="19">
        <f>D38+D51</f>
        <v>162777</v>
      </c>
      <c r="E57" s="19">
        <f>E38+E51</f>
        <v>410378</v>
      </c>
      <c r="F57" s="19">
        <f>F38+F51</f>
        <v>225546</v>
      </c>
      <c r="G57" s="19">
        <f t="shared" si="2"/>
        <v>0</v>
      </c>
      <c r="H57" s="19">
        <f t="shared" si="2"/>
        <v>1921030</v>
      </c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 t="s">
        <v>18</v>
      </c>
      <c r="C59" s="20">
        <f>+C57/H57</f>
        <v>0.58423293753871619</v>
      </c>
      <c r="D59" s="20">
        <f>D57/H57</f>
        <v>8.473423111559944E-2</v>
      </c>
      <c r="E59" s="20">
        <f>E57/H57</f>
        <v>0.21362394132314436</v>
      </c>
      <c r="F59" s="20">
        <f>F57/H57</f>
        <v>0.11740889002253999</v>
      </c>
      <c r="G59" s="20">
        <v>0</v>
      </c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</sheetData>
  <mergeCells count="5">
    <mergeCell ref="B44:B45"/>
    <mergeCell ref="C44:H44"/>
    <mergeCell ref="B1:H1"/>
    <mergeCell ref="B2:H2"/>
    <mergeCell ref="B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4" sqref="E34"/>
    </sheetView>
  </sheetViews>
  <sheetFormatPr defaultRowHeight="15"/>
  <cols>
    <col min="1" max="16384" width="9.140625" style="2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sqref="A1:H1"/>
    </sheetView>
  </sheetViews>
  <sheetFormatPr defaultRowHeight="15"/>
  <cols>
    <col min="1" max="1" width="9.140625" style="22"/>
    <col min="2" max="2" width="39.5703125" style="22" bestFit="1" customWidth="1"/>
    <col min="3" max="3" width="14" style="22" bestFit="1" customWidth="1"/>
    <col min="4" max="16384" width="9.140625" style="22"/>
  </cols>
  <sheetData>
    <row r="1" spans="1:8" ht="15.75">
      <c r="A1" s="182" t="s">
        <v>19</v>
      </c>
      <c r="B1" s="182"/>
      <c r="C1" s="182"/>
      <c r="D1" s="182"/>
      <c r="E1" s="182"/>
      <c r="F1" s="182"/>
      <c r="G1" s="182"/>
      <c r="H1" s="182"/>
    </row>
    <row r="2" spans="1:8">
      <c r="A2" s="183" t="s">
        <v>20</v>
      </c>
      <c r="B2" s="183"/>
      <c r="C2" s="183"/>
      <c r="D2" s="183"/>
      <c r="E2" s="183"/>
      <c r="F2" s="183"/>
      <c r="G2" s="183"/>
      <c r="H2" s="183"/>
    </row>
    <row r="3" spans="1:8">
      <c r="A3" s="183" t="s">
        <v>166</v>
      </c>
      <c r="B3" s="183"/>
      <c r="C3" s="183"/>
      <c r="D3" s="183"/>
      <c r="E3" s="183"/>
      <c r="F3" s="183"/>
      <c r="G3" s="183"/>
      <c r="H3" s="183"/>
    </row>
    <row r="4" spans="1:8" ht="15.75" thickBot="1"/>
    <row r="5" spans="1:8" ht="15.75" thickBot="1">
      <c r="C5" s="23" t="s">
        <v>3</v>
      </c>
      <c r="D5" s="23" t="s">
        <v>4</v>
      </c>
      <c r="E5" s="24" t="s">
        <v>6</v>
      </c>
      <c r="F5" s="23" t="s">
        <v>5</v>
      </c>
      <c r="G5" s="24" t="s">
        <v>7</v>
      </c>
      <c r="H5" s="25" t="s">
        <v>11</v>
      </c>
    </row>
    <row r="6" spans="1:8" ht="15.75">
      <c r="A6" s="26" t="s">
        <v>21</v>
      </c>
    </row>
    <row r="7" spans="1:8">
      <c r="B7" s="27" t="s">
        <v>22</v>
      </c>
      <c r="C7" s="160">
        <v>254149</v>
      </c>
      <c r="D7" s="161">
        <v>93950</v>
      </c>
      <c r="E7" s="160">
        <v>93238</v>
      </c>
      <c r="F7" s="161">
        <v>66985</v>
      </c>
      <c r="G7" s="160">
        <v>0</v>
      </c>
      <c r="H7" s="30">
        <f>+SUM(C7:G7)</f>
        <v>508322</v>
      </c>
    </row>
    <row r="9" spans="1:8" ht="15.75" thickBot="1">
      <c r="B9" s="31" t="s">
        <v>8</v>
      </c>
      <c r="C9" s="32">
        <f>+SUM(C7:C7)</f>
        <v>254149</v>
      </c>
      <c r="D9" s="32">
        <f>+SUM(D7:D7)</f>
        <v>93950</v>
      </c>
      <c r="E9" s="32">
        <f>+SUM(E7:E7)</f>
        <v>93238</v>
      </c>
      <c r="F9" s="32">
        <f>+SUM(F7:F7)</f>
        <v>66985</v>
      </c>
      <c r="G9" s="32">
        <f>+SUM(G7:G7)</f>
        <v>0</v>
      </c>
      <c r="H9" s="32">
        <f>+SUM(C9:G9)</f>
        <v>508322</v>
      </c>
    </row>
    <row r="10" spans="1:8" ht="15.75" thickTop="1"/>
    <row r="12" spans="1:8" ht="15.75">
      <c r="A12" s="26" t="s">
        <v>23</v>
      </c>
    </row>
    <row r="13" spans="1:8" ht="15.75">
      <c r="A13" s="26"/>
      <c r="B13" s="27"/>
      <c r="C13" s="30"/>
      <c r="D13" s="30"/>
      <c r="E13" s="30"/>
      <c r="F13" s="30"/>
      <c r="G13" s="30"/>
      <c r="H13" s="30"/>
    </row>
    <row r="14" spans="1:8" ht="15.75">
      <c r="A14" s="26"/>
      <c r="B14" s="27" t="s">
        <v>24</v>
      </c>
      <c r="C14" s="160">
        <v>400</v>
      </c>
      <c r="D14" s="162">
        <v>975</v>
      </c>
      <c r="E14" s="163"/>
      <c r="F14" s="160">
        <v>2500</v>
      </c>
      <c r="G14" s="163"/>
      <c r="H14" s="30">
        <f>+SUM(C14:G14)</f>
        <v>3875</v>
      </c>
    </row>
    <row r="15" spans="1:8">
      <c r="B15" s="27" t="s">
        <v>25</v>
      </c>
      <c r="C15" s="160">
        <v>36858</v>
      </c>
      <c r="D15" s="161">
        <v>40000</v>
      </c>
      <c r="E15" s="160">
        <v>22650</v>
      </c>
      <c r="F15" s="161">
        <v>21541</v>
      </c>
      <c r="G15" s="160">
        <v>62250</v>
      </c>
      <c r="H15" s="30">
        <f>+SUM(C15:G15)</f>
        <v>183299</v>
      </c>
    </row>
    <row r="16" spans="1:8">
      <c r="B16" s="114" t="s">
        <v>26</v>
      </c>
      <c r="C16" s="160">
        <v>532</v>
      </c>
      <c r="D16" s="161">
        <v>1473</v>
      </c>
      <c r="E16" s="160">
        <v>990</v>
      </c>
      <c r="F16" s="161">
        <v>1317</v>
      </c>
      <c r="G16" s="160">
        <v>3503</v>
      </c>
      <c r="H16" s="30">
        <f>+SUM(C16:G16)</f>
        <v>7815</v>
      </c>
    </row>
    <row r="17" spans="1:12">
      <c r="B17" s="114" t="s">
        <v>27</v>
      </c>
      <c r="C17" s="160">
        <v>28137</v>
      </c>
      <c r="D17" s="7">
        <v>0</v>
      </c>
      <c r="E17" s="160">
        <v>2757</v>
      </c>
      <c r="F17" s="161">
        <v>1852</v>
      </c>
      <c r="G17" s="160">
        <v>0</v>
      </c>
      <c r="H17" s="30">
        <f>+SUM(C17:G17)</f>
        <v>32746</v>
      </c>
    </row>
    <row r="19" spans="1:12" ht="15.75" thickBot="1">
      <c r="B19" s="31" t="s">
        <v>8</v>
      </c>
      <c r="C19" s="32">
        <f t="shared" ref="C19:H19" si="0">+SUM(C13:C17)</f>
        <v>65927</v>
      </c>
      <c r="D19" s="32">
        <f t="shared" si="0"/>
        <v>42448</v>
      </c>
      <c r="E19" s="32">
        <f t="shared" si="0"/>
        <v>26397</v>
      </c>
      <c r="F19" s="32">
        <f t="shared" si="0"/>
        <v>27210</v>
      </c>
      <c r="G19" s="32">
        <f t="shared" si="0"/>
        <v>65753</v>
      </c>
      <c r="H19" s="32">
        <f t="shared" si="0"/>
        <v>227735</v>
      </c>
    </row>
    <row r="20" spans="1:12" ht="15.75" thickTop="1"/>
    <row r="21" spans="1:12" ht="16.5" thickBot="1">
      <c r="A21" s="26" t="s">
        <v>28</v>
      </c>
    </row>
    <row r="22" spans="1:12" ht="15.75" thickBot="1">
      <c r="B22" s="164" t="s">
        <v>29</v>
      </c>
      <c r="C22" s="165">
        <f>H22*Reciepts!C59</f>
        <v>15482.17284477598</v>
      </c>
      <c r="D22" s="165">
        <f>H22*Reciepts!D59</f>
        <v>2245.4571245633852</v>
      </c>
      <c r="E22" s="165">
        <f>H22*Reciepts!E59</f>
        <v>5661.0344450633256</v>
      </c>
      <c r="F22" s="165">
        <f>H22*Reciepts!F59</f>
        <v>3111.3355855973095</v>
      </c>
      <c r="G22" s="22">
        <v>0</v>
      </c>
      <c r="H22" s="171">
        <v>26500</v>
      </c>
      <c r="L22" s="165"/>
    </row>
    <row r="23" spans="1:12" ht="15.75" thickBot="1">
      <c r="B23" s="166" t="s">
        <v>30</v>
      </c>
      <c r="C23" s="165">
        <f>H23*Reciepts!C59</f>
        <v>4700.7382154365105</v>
      </c>
      <c r="D23" s="165">
        <f>H23*Reciepts!D59</f>
        <v>681.77162355611313</v>
      </c>
      <c r="E23" s="167">
        <f>H23*Reciepts!E59</f>
        <v>1718.8182318860195</v>
      </c>
      <c r="F23" s="167">
        <f>H23*Reciepts!F59</f>
        <v>944.6719291213567</v>
      </c>
      <c r="G23" s="22">
        <v>0</v>
      </c>
      <c r="H23" s="172">
        <v>8046</v>
      </c>
    </row>
    <row r="24" spans="1:12">
      <c r="B24" s="166" t="s">
        <v>31</v>
      </c>
      <c r="C24" s="165">
        <f>H24*Reciepts!C59</f>
        <v>18169.644357454072</v>
      </c>
      <c r="D24" s="167">
        <f>H24*Reciepts!D59</f>
        <v>2635.2345876951426</v>
      </c>
      <c r="E24" s="167">
        <f>H24*Reciepts!E59</f>
        <v>6643.7045751497899</v>
      </c>
      <c r="F24" s="167">
        <f>H24*Reciepts!F59</f>
        <v>3651.4164797009935</v>
      </c>
      <c r="G24" s="22">
        <v>0</v>
      </c>
      <c r="H24" s="172">
        <v>31100</v>
      </c>
    </row>
    <row r="25" spans="1:12">
      <c r="B25" s="166" t="s">
        <v>32</v>
      </c>
      <c r="C25" s="168">
        <v>0</v>
      </c>
      <c r="D25" s="168">
        <v>0</v>
      </c>
      <c r="E25" s="168">
        <v>0</v>
      </c>
      <c r="F25" s="168">
        <v>0</v>
      </c>
      <c r="G25" s="160">
        <v>43963</v>
      </c>
      <c r="H25" s="34">
        <f t="shared" ref="H25:H36" si="1">+SUM(C25:G25)</f>
        <v>43963</v>
      </c>
    </row>
    <row r="26" spans="1:12">
      <c r="B26" s="166" t="s">
        <v>157</v>
      </c>
      <c r="C26" s="166">
        <v>270</v>
      </c>
      <c r="D26" s="168">
        <v>240</v>
      </c>
      <c r="E26" s="160">
        <v>280</v>
      </c>
      <c r="F26" s="161">
        <v>250</v>
      </c>
      <c r="G26" s="160">
        <v>0</v>
      </c>
      <c r="H26" s="34">
        <f t="shared" si="1"/>
        <v>1040</v>
      </c>
    </row>
    <row r="27" spans="1:12">
      <c r="B27" s="166" t="s">
        <v>113</v>
      </c>
      <c r="C27" s="160">
        <v>0</v>
      </c>
      <c r="D27" s="161">
        <v>0</v>
      </c>
      <c r="E27" s="160">
        <v>0</v>
      </c>
      <c r="F27" s="161">
        <v>0</v>
      </c>
      <c r="G27" s="160">
        <v>7945</v>
      </c>
      <c r="H27" s="34">
        <f t="shared" si="1"/>
        <v>7945</v>
      </c>
    </row>
    <row r="28" spans="1:12">
      <c r="B28" s="166" t="s">
        <v>100</v>
      </c>
      <c r="C28" s="160">
        <v>0</v>
      </c>
      <c r="D28" s="161">
        <v>0</v>
      </c>
      <c r="E28" s="160">
        <v>0</v>
      </c>
      <c r="F28" s="161">
        <v>0</v>
      </c>
      <c r="G28" s="160">
        <v>1190</v>
      </c>
      <c r="H28" s="34">
        <f t="shared" si="1"/>
        <v>1190</v>
      </c>
    </row>
    <row r="29" spans="1:12">
      <c r="B29" s="166" t="s">
        <v>35</v>
      </c>
      <c r="C29" s="160">
        <v>0</v>
      </c>
      <c r="D29" s="161">
        <v>828</v>
      </c>
      <c r="E29" s="160">
        <v>827</v>
      </c>
      <c r="F29" s="161">
        <v>1103</v>
      </c>
      <c r="G29" s="160">
        <v>1654</v>
      </c>
      <c r="H29" s="34">
        <f t="shared" si="1"/>
        <v>4412</v>
      </c>
    </row>
    <row r="30" spans="1:12">
      <c r="B30" s="166" t="s">
        <v>58</v>
      </c>
      <c r="C30" s="160">
        <v>0</v>
      </c>
      <c r="D30" s="161">
        <v>0</v>
      </c>
      <c r="E30" s="160">
        <v>0</v>
      </c>
      <c r="F30" s="161">
        <v>0</v>
      </c>
      <c r="G30" s="160">
        <v>500</v>
      </c>
      <c r="H30" s="34">
        <f t="shared" si="1"/>
        <v>500</v>
      </c>
    </row>
    <row r="31" spans="1:12">
      <c r="B31" s="166" t="s">
        <v>158</v>
      </c>
      <c r="C31" s="160">
        <v>5550</v>
      </c>
      <c r="D31" s="161">
        <v>5550</v>
      </c>
      <c r="E31" s="160">
        <v>5950</v>
      </c>
      <c r="F31" s="161">
        <v>4662</v>
      </c>
      <c r="G31" s="160">
        <v>23000</v>
      </c>
      <c r="H31" s="34">
        <f t="shared" si="1"/>
        <v>44712</v>
      </c>
    </row>
    <row r="32" spans="1:12">
      <c r="B32" s="166" t="s">
        <v>36</v>
      </c>
      <c r="C32" s="160">
        <v>52</v>
      </c>
      <c r="D32" s="161">
        <v>1225</v>
      </c>
      <c r="E32" s="160">
        <v>5200</v>
      </c>
      <c r="F32" s="161">
        <v>0</v>
      </c>
      <c r="G32" s="160">
        <v>4607</v>
      </c>
      <c r="H32" s="34">
        <f t="shared" si="1"/>
        <v>11084</v>
      </c>
    </row>
    <row r="33" spans="2:8">
      <c r="B33" s="166" t="s">
        <v>159</v>
      </c>
      <c r="C33" s="160">
        <v>24249</v>
      </c>
      <c r="D33" s="161">
        <v>10077</v>
      </c>
      <c r="E33" s="160">
        <v>11259</v>
      </c>
      <c r="F33" s="161">
        <v>10333</v>
      </c>
      <c r="G33" s="160">
        <v>6279</v>
      </c>
      <c r="H33" s="34">
        <f t="shared" si="1"/>
        <v>62197</v>
      </c>
    </row>
    <row r="34" spans="2:8">
      <c r="B34" s="166" t="s">
        <v>39</v>
      </c>
      <c r="C34" s="160">
        <v>0</v>
      </c>
      <c r="D34" s="161">
        <v>481</v>
      </c>
      <c r="E34" s="160">
        <v>576</v>
      </c>
      <c r="F34" s="161">
        <v>158</v>
      </c>
      <c r="G34" s="160">
        <v>45237</v>
      </c>
      <c r="H34" s="34">
        <f t="shared" si="1"/>
        <v>46452</v>
      </c>
    </row>
    <row r="35" spans="2:8">
      <c r="B35" s="166" t="s">
        <v>40</v>
      </c>
      <c r="C35" s="160">
        <v>3000</v>
      </c>
      <c r="D35" s="161">
        <v>3000</v>
      </c>
      <c r="E35" s="160">
        <v>3000</v>
      </c>
      <c r="F35" s="161">
        <v>3000</v>
      </c>
      <c r="G35" s="160">
        <v>0</v>
      </c>
      <c r="H35" s="34">
        <f t="shared" si="1"/>
        <v>12000</v>
      </c>
    </row>
    <row r="36" spans="2:8">
      <c r="B36" s="166" t="s">
        <v>114</v>
      </c>
      <c r="C36" s="160">
        <v>3150</v>
      </c>
      <c r="D36" s="161">
        <v>3150</v>
      </c>
      <c r="E36" s="160">
        <v>3150</v>
      </c>
      <c r="F36" s="161">
        <v>3050</v>
      </c>
      <c r="G36" s="160">
        <v>0</v>
      </c>
      <c r="H36" s="34">
        <f t="shared" si="1"/>
        <v>12500</v>
      </c>
    </row>
    <row r="37" spans="2:8">
      <c r="B37" s="166" t="s">
        <v>160</v>
      </c>
      <c r="C37" s="160">
        <v>100000</v>
      </c>
      <c r="D37" s="161">
        <v>24200</v>
      </c>
      <c r="E37" s="160">
        <v>89880</v>
      </c>
      <c r="F37" s="161">
        <v>25000</v>
      </c>
      <c r="G37" s="160">
        <v>0</v>
      </c>
      <c r="H37" s="34">
        <f t="shared" ref="H37:H52" si="2">+SUM(C37:G37)</f>
        <v>239080</v>
      </c>
    </row>
    <row r="38" spans="2:8">
      <c r="B38" s="166" t="s">
        <v>43</v>
      </c>
      <c r="C38" s="160">
        <v>0</v>
      </c>
      <c r="D38" s="161">
        <v>190</v>
      </c>
      <c r="E38" s="160">
        <v>0</v>
      </c>
      <c r="F38" s="161">
        <v>0</v>
      </c>
      <c r="G38" s="160">
        <v>0</v>
      </c>
      <c r="H38" s="34">
        <f t="shared" si="2"/>
        <v>190</v>
      </c>
    </row>
    <row r="39" spans="2:8" ht="15.75" customHeight="1">
      <c r="B39" s="166" t="s">
        <v>165</v>
      </c>
      <c r="C39" s="160">
        <v>3536</v>
      </c>
      <c r="D39" s="161">
        <v>3801</v>
      </c>
      <c r="E39" s="160">
        <v>3038</v>
      </c>
      <c r="F39" s="161">
        <v>4224</v>
      </c>
      <c r="G39" s="160">
        <v>13482</v>
      </c>
      <c r="H39" s="34">
        <f t="shared" si="2"/>
        <v>28081</v>
      </c>
    </row>
    <row r="40" spans="2:8" ht="15.75" customHeight="1">
      <c r="B40" s="163" t="s">
        <v>161</v>
      </c>
      <c r="C40" s="168">
        <v>18626</v>
      </c>
      <c r="D40" s="168"/>
      <c r="E40" s="168">
        <v>19722</v>
      </c>
      <c r="F40" s="168">
        <v>16435</v>
      </c>
      <c r="G40" s="168"/>
      <c r="H40" s="34">
        <f t="shared" si="2"/>
        <v>54783</v>
      </c>
    </row>
    <row r="41" spans="2:8" ht="15.75" customHeight="1">
      <c r="B41" s="163" t="s">
        <v>59</v>
      </c>
      <c r="C41" s="167">
        <v>1700</v>
      </c>
      <c r="D41" s="167">
        <v>500</v>
      </c>
      <c r="E41" s="167">
        <v>500</v>
      </c>
      <c r="F41" s="167">
        <v>800</v>
      </c>
      <c r="G41" s="168">
        <v>0</v>
      </c>
      <c r="H41" s="34">
        <f t="shared" si="2"/>
        <v>3500</v>
      </c>
    </row>
    <row r="42" spans="2:8" ht="15.75" customHeight="1">
      <c r="B42" s="163" t="s">
        <v>79</v>
      </c>
      <c r="C42" s="168">
        <v>4000</v>
      </c>
      <c r="D42" s="168">
        <v>0</v>
      </c>
      <c r="E42" s="168">
        <v>0</v>
      </c>
      <c r="F42" s="168">
        <v>0</v>
      </c>
      <c r="G42" s="168">
        <v>4272</v>
      </c>
      <c r="H42" s="34">
        <f t="shared" si="2"/>
        <v>8272</v>
      </c>
    </row>
    <row r="43" spans="2:8" ht="15.75" customHeight="1">
      <c r="B43" s="163" t="s">
        <v>162</v>
      </c>
      <c r="C43" s="168">
        <v>2200</v>
      </c>
      <c r="D43" s="168">
        <v>0</v>
      </c>
      <c r="E43" s="168">
        <v>0</v>
      </c>
      <c r="F43" s="168">
        <v>0</v>
      </c>
      <c r="G43" s="168">
        <v>2270</v>
      </c>
      <c r="H43" s="34">
        <f t="shared" si="2"/>
        <v>4470</v>
      </c>
    </row>
    <row r="44" spans="2:8" ht="15.75" customHeight="1">
      <c r="B44" s="163" t="s">
        <v>34</v>
      </c>
      <c r="C44" s="160">
        <v>2011</v>
      </c>
      <c r="D44" s="162">
        <v>943</v>
      </c>
      <c r="E44" s="163">
        <v>2063</v>
      </c>
      <c r="F44" s="168">
        <v>1341</v>
      </c>
      <c r="G44" s="168">
        <v>0</v>
      </c>
      <c r="H44" s="34">
        <f t="shared" si="2"/>
        <v>6358</v>
      </c>
    </row>
    <row r="45" spans="2:8" ht="15.75" customHeight="1">
      <c r="B45" s="163" t="s">
        <v>99</v>
      </c>
      <c r="C45" s="160">
        <v>26299</v>
      </c>
      <c r="D45" s="160">
        <v>26299</v>
      </c>
      <c r="E45" s="160">
        <v>26299</v>
      </c>
      <c r="F45" s="160">
        <v>26299</v>
      </c>
      <c r="G45" s="163">
        <v>0</v>
      </c>
      <c r="H45" s="34">
        <f t="shared" si="2"/>
        <v>105196</v>
      </c>
    </row>
    <row r="46" spans="2:8" ht="15.75" customHeight="1">
      <c r="B46" s="163" t="s">
        <v>37</v>
      </c>
      <c r="C46" s="160">
        <v>0</v>
      </c>
      <c r="D46" s="162">
        <v>0</v>
      </c>
      <c r="E46" s="163">
        <v>0</v>
      </c>
      <c r="F46" s="160">
        <v>0</v>
      </c>
      <c r="G46" s="163">
        <v>5000</v>
      </c>
      <c r="H46" s="34">
        <f t="shared" si="2"/>
        <v>5000</v>
      </c>
    </row>
    <row r="47" spans="2:8">
      <c r="B47" s="163" t="s">
        <v>115</v>
      </c>
      <c r="C47" s="160">
        <v>0</v>
      </c>
      <c r="D47" s="162">
        <v>0</v>
      </c>
      <c r="E47" s="163">
        <v>0</v>
      </c>
      <c r="F47" s="160">
        <v>0</v>
      </c>
      <c r="G47" s="163">
        <v>140</v>
      </c>
      <c r="H47" s="34">
        <f t="shared" si="2"/>
        <v>140</v>
      </c>
    </row>
    <row r="48" spans="2:8" ht="15.75" customHeight="1">
      <c r="B48" s="163" t="s">
        <v>163</v>
      </c>
      <c r="C48" s="160">
        <v>0</v>
      </c>
      <c r="D48" s="162">
        <v>0</v>
      </c>
      <c r="E48" s="163">
        <v>12500</v>
      </c>
      <c r="F48" s="160">
        <v>0</v>
      </c>
      <c r="G48" s="163">
        <v>0</v>
      </c>
      <c r="H48" s="34">
        <f t="shared" si="2"/>
        <v>12500</v>
      </c>
    </row>
    <row r="49" spans="1:8" ht="15.75" customHeight="1">
      <c r="B49" s="163" t="s">
        <v>42</v>
      </c>
      <c r="C49" s="160">
        <v>300</v>
      </c>
      <c r="D49" s="162">
        <v>150</v>
      </c>
      <c r="E49" s="163">
        <v>1160</v>
      </c>
      <c r="F49" s="160">
        <v>0</v>
      </c>
      <c r="G49" s="163">
        <v>0</v>
      </c>
      <c r="H49" s="34">
        <f t="shared" si="2"/>
        <v>1610</v>
      </c>
    </row>
    <row r="50" spans="1:8" ht="15.75" customHeight="1">
      <c r="B50" s="163" t="s">
        <v>93</v>
      </c>
      <c r="C50" s="160">
        <v>100</v>
      </c>
      <c r="D50" s="162">
        <v>9442</v>
      </c>
      <c r="E50" s="163">
        <v>1500</v>
      </c>
      <c r="F50" s="160">
        <v>225</v>
      </c>
      <c r="G50" s="163">
        <v>6450</v>
      </c>
      <c r="H50" s="34">
        <f t="shared" si="2"/>
        <v>17717</v>
      </c>
    </row>
    <row r="51" spans="1:8" ht="15.75" customHeight="1">
      <c r="B51" s="163" t="s">
        <v>164</v>
      </c>
      <c r="C51" s="160">
        <v>25000</v>
      </c>
      <c r="D51" s="162">
        <v>25000</v>
      </c>
      <c r="E51" s="163">
        <v>25000</v>
      </c>
      <c r="F51" s="160">
        <v>25000</v>
      </c>
      <c r="G51" s="163">
        <v>0</v>
      </c>
      <c r="H51" s="34">
        <f t="shared" si="2"/>
        <v>100000</v>
      </c>
    </row>
    <row r="52" spans="1:8" ht="15.75" customHeight="1" thickBot="1">
      <c r="B52" s="163" t="s">
        <v>45</v>
      </c>
      <c r="C52" s="169">
        <v>0</v>
      </c>
      <c r="D52" s="170">
        <v>0</v>
      </c>
      <c r="E52" s="163">
        <v>0</v>
      </c>
      <c r="F52" s="169">
        <v>0</v>
      </c>
      <c r="G52" s="163">
        <v>900</v>
      </c>
      <c r="H52" s="34">
        <f t="shared" si="2"/>
        <v>900</v>
      </c>
    </row>
    <row r="54" spans="1:8" ht="15.75" thickBot="1">
      <c r="B54" s="31" t="s">
        <v>8</v>
      </c>
      <c r="C54" s="32">
        <f t="shared" ref="C54:H54" si="3">+SUM(C22:C52)</f>
        <v>258395.55541766656</v>
      </c>
      <c r="D54" s="32">
        <f t="shared" si="3"/>
        <v>120638.46333581464</v>
      </c>
      <c r="E54" s="32">
        <f t="shared" si="3"/>
        <v>225927.55725209913</v>
      </c>
      <c r="F54" s="32">
        <f t="shared" si="3"/>
        <v>129587.42399441966</v>
      </c>
      <c r="G54" s="32">
        <f t="shared" si="3"/>
        <v>166889</v>
      </c>
      <c r="H54" s="32">
        <f t="shared" si="3"/>
        <v>901438</v>
      </c>
    </row>
    <row r="55" spans="1:8" ht="15.75" thickTop="1"/>
    <row r="57" spans="1:8" ht="15.75">
      <c r="A57" s="26" t="s">
        <v>46</v>
      </c>
    </row>
    <row r="58" spans="1:8">
      <c r="B58" s="31" t="s">
        <v>47</v>
      </c>
      <c r="C58" s="30">
        <f>'[1]Center-wise'!$B$14</f>
        <v>25000</v>
      </c>
      <c r="D58" s="30">
        <f>'[1]Center-wise'!$C$14</f>
        <v>25000</v>
      </c>
      <c r="E58" s="30">
        <f>'[1]Center-wise'!$D$14</f>
        <v>25000</v>
      </c>
      <c r="F58" s="30">
        <f>'[1]Center-wise'!$E$14</f>
        <v>25000</v>
      </c>
      <c r="G58" s="30">
        <f>'[1]Center-wise'!$F$14</f>
        <v>25000</v>
      </c>
      <c r="H58" s="30">
        <f>+SUM(C58:G58)</f>
        <v>125000</v>
      </c>
    </row>
    <row r="59" spans="1:8">
      <c r="B59" s="31" t="s">
        <v>48</v>
      </c>
      <c r="C59" s="30">
        <f>'[1]Center-wise'!$B$15</f>
        <v>10000</v>
      </c>
      <c r="D59" s="30">
        <f>'[1]Center-wise'!$C$15</f>
        <v>10000</v>
      </c>
      <c r="E59" s="30">
        <f>'[1]Center-wise'!$D$15</f>
        <v>10000</v>
      </c>
      <c r="F59" s="30">
        <f>'[1]Center-wise'!$E$15</f>
        <v>10000</v>
      </c>
      <c r="G59" s="30">
        <f>'[1]Center-wise'!$F$15</f>
        <v>10000</v>
      </c>
      <c r="H59" s="30">
        <f>+SUM(C59:G59)</f>
        <v>50000</v>
      </c>
    </row>
    <row r="61" spans="1:8" ht="15.75" thickBot="1">
      <c r="B61" s="31" t="s">
        <v>8</v>
      </c>
      <c r="C61" s="35">
        <f>SUM(C58:C59)</f>
        <v>35000</v>
      </c>
      <c r="D61" s="35">
        <f>SUM(D58:D59)</f>
        <v>35000</v>
      </c>
      <c r="E61" s="35">
        <f>SUM(E58:E59)</f>
        <v>35000</v>
      </c>
      <c r="F61" s="35">
        <f>SUM(F58:F59)</f>
        <v>35000</v>
      </c>
      <c r="G61" s="35">
        <f>SUM(G58:G59)</f>
        <v>35000</v>
      </c>
      <c r="H61" s="32">
        <f>+SUM(C61:G61)</f>
        <v>175000</v>
      </c>
    </row>
    <row r="62" spans="1:8" ht="15.75" thickTop="1"/>
    <row r="64" spans="1:8" ht="16.5" thickBot="1">
      <c r="B64" s="26" t="s">
        <v>49</v>
      </c>
      <c r="C64" s="32">
        <f t="shared" ref="C64:H64" si="4">+C9+C19+C54+C61</f>
        <v>613471.55541766656</v>
      </c>
      <c r="D64" s="32">
        <f t="shared" si="4"/>
        <v>292036.46333581465</v>
      </c>
      <c r="E64" s="32">
        <f t="shared" si="4"/>
        <v>380562.55725209916</v>
      </c>
      <c r="F64" s="32">
        <f t="shared" si="4"/>
        <v>258782.42399441966</v>
      </c>
      <c r="G64" s="32">
        <f t="shared" si="4"/>
        <v>267642</v>
      </c>
      <c r="H64" s="32">
        <f t="shared" si="4"/>
        <v>1812495</v>
      </c>
    </row>
    <row r="65" ht="15.75" thickTop="1"/>
  </sheetData>
  <mergeCells count="3">
    <mergeCell ref="A1:H1"/>
    <mergeCell ref="A2:H2"/>
    <mergeCell ref="A3:H3"/>
  </mergeCells>
  <pageMargins left="0.28000000000000003" right="0.16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"/>
  <sheetViews>
    <sheetView topLeftCell="A4" workbookViewId="0">
      <selection sqref="A1:H1"/>
    </sheetView>
  </sheetViews>
  <sheetFormatPr defaultRowHeight="15"/>
  <cols>
    <col min="2" max="2" width="34.42578125" bestFit="1" customWidth="1"/>
  </cols>
  <sheetData>
    <row r="1" spans="1:8" ht="15.75">
      <c r="A1" s="182" t="s">
        <v>19</v>
      </c>
      <c r="B1" s="182"/>
      <c r="C1" s="182"/>
      <c r="D1" s="182"/>
      <c r="E1" s="182"/>
      <c r="F1" s="182"/>
      <c r="G1" s="182"/>
      <c r="H1" s="182"/>
    </row>
    <row r="2" spans="1:8">
      <c r="A2" s="183" t="s">
        <v>50</v>
      </c>
      <c r="B2" s="183"/>
      <c r="C2" s="183"/>
      <c r="D2" s="183"/>
      <c r="E2" s="183"/>
      <c r="F2" s="183"/>
      <c r="G2" s="183"/>
      <c r="H2" s="183"/>
    </row>
    <row r="3" spans="1:8">
      <c r="A3" s="183" t="s">
        <v>80</v>
      </c>
      <c r="B3" s="183"/>
      <c r="C3" s="183"/>
      <c r="D3" s="183"/>
      <c r="E3" s="183"/>
      <c r="F3" s="183"/>
      <c r="G3" s="183"/>
      <c r="H3" s="183"/>
    </row>
    <row r="4" spans="1:8" ht="15.75" thickBot="1"/>
    <row r="5" spans="1:8" ht="16.5" thickBot="1">
      <c r="C5" s="176" t="s">
        <v>51</v>
      </c>
      <c r="D5" s="177"/>
      <c r="E5" s="177"/>
      <c r="F5" s="177"/>
      <c r="G5" s="177"/>
      <c r="H5" s="178"/>
    </row>
    <row r="6" spans="1:8" ht="16.5" thickBot="1">
      <c r="C6" s="9" t="s">
        <v>3</v>
      </c>
      <c r="D6" s="10" t="s">
        <v>4</v>
      </c>
      <c r="E6" s="9" t="s">
        <v>6</v>
      </c>
      <c r="F6" s="10" t="s">
        <v>5</v>
      </c>
      <c r="G6" s="9" t="s">
        <v>7</v>
      </c>
      <c r="H6" s="11" t="s">
        <v>52</v>
      </c>
    </row>
    <row r="8" spans="1:8" ht="15.75">
      <c r="A8" s="1" t="s">
        <v>53</v>
      </c>
      <c r="B8" s="1"/>
      <c r="C8" s="1"/>
      <c r="D8" s="1"/>
      <c r="E8" s="1"/>
      <c r="F8" s="1"/>
      <c r="G8" s="1"/>
      <c r="H8" s="1"/>
    </row>
    <row r="9" spans="1:8" ht="15.75">
      <c r="A9" s="1"/>
      <c r="B9" s="1" t="s">
        <v>54</v>
      </c>
      <c r="C9" s="1">
        <f>+Reciepts!C38</f>
        <v>1117520</v>
      </c>
      <c r="D9" s="1">
        <f>+Reciepts!D38</f>
        <v>159854</v>
      </c>
      <c r="E9" s="1">
        <f>+Reciepts!E38</f>
        <v>408560</v>
      </c>
      <c r="F9" s="1">
        <f>+Reciepts!F38</f>
        <v>223733</v>
      </c>
      <c r="G9" s="1">
        <f>+Reciepts!G38</f>
        <v>0</v>
      </c>
      <c r="H9" s="1">
        <f>+SUM(C9:G9)</f>
        <v>1909667</v>
      </c>
    </row>
    <row r="10" spans="1:8" ht="15.75">
      <c r="A10" s="1"/>
      <c r="B10" s="1" t="s">
        <v>10</v>
      </c>
      <c r="C10" s="1">
        <f>+Reciepts!C51</f>
        <v>4809</v>
      </c>
      <c r="D10" s="1">
        <f>+Reciepts!D51</f>
        <v>2923</v>
      </c>
      <c r="E10" s="1">
        <f>+Reciepts!E51</f>
        <v>1818</v>
      </c>
      <c r="F10" s="1">
        <f>+Reciepts!F51</f>
        <v>1813</v>
      </c>
      <c r="G10" s="1">
        <f>+Reciepts!G51</f>
        <v>0</v>
      </c>
      <c r="H10" s="1">
        <f>+SUM(C10:G10)</f>
        <v>11363</v>
      </c>
    </row>
    <row r="11" spans="1:8" ht="15.75">
      <c r="A11" s="1"/>
      <c r="B11" s="1"/>
      <c r="C11" s="1"/>
      <c r="D11" s="1"/>
      <c r="E11" s="1"/>
      <c r="F11" s="1"/>
      <c r="G11" s="1"/>
      <c r="H11" s="1"/>
    </row>
    <row r="12" spans="1:8" ht="16.5" thickBot="1">
      <c r="A12" s="1"/>
      <c r="B12" s="1" t="s">
        <v>8</v>
      </c>
      <c r="C12" s="36">
        <f>+SUM(C9:C10)</f>
        <v>1122329</v>
      </c>
      <c r="D12" s="36">
        <f>+SUM(D9:D10)</f>
        <v>162777</v>
      </c>
      <c r="E12" s="36">
        <f>+SUM(E9:E10)</f>
        <v>410378</v>
      </c>
      <c r="F12" s="36">
        <f>+SUM(F9:F10)</f>
        <v>225546</v>
      </c>
      <c r="G12" s="36">
        <f>+SUM(G9:G10)</f>
        <v>0</v>
      </c>
      <c r="H12" s="36">
        <f>+SUM(C12:G12)</f>
        <v>1921030</v>
      </c>
    </row>
    <row r="13" spans="1:8" ht="16.5" thickTop="1">
      <c r="A13" s="1"/>
      <c r="B13" s="1"/>
      <c r="C13" s="1"/>
      <c r="D13" s="1"/>
      <c r="E13" s="1"/>
      <c r="F13" s="1"/>
      <c r="G13" s="1"/>
      <c r="H13" s="1"/>
    </row>
    <row r="14" spans="1:8" ht="15.75">
      <c r="A14" s="1" t="s">
        <v>55</v>
      </c>
      <c r="B14" s="1"/>
      <c r="C14" s="37"/>
      <c r="D14" s="37"/>
      <c r="E14" s="37"/>
      <c r="F14" s="37"/>
      <c r="G14" s="37"/>
      <c r="H14" s="37"/>
    </row>
    <row r="15" spans="1:8" ht="15.75">
      <c r="A15" s="1"/>
      <c r="B15" s="1" t="s">
        <v>21</v>
      </c>
      <c r="C15" s="37">
        <f>+'Group Expenses Center wise'!C9</f>
        <v>254149</v>
      </c>
      <c r="D15" s="37">
        <f>+'Group Expenses Center wise'!D9</f>
        <v>93950</v>
      </c>
      <c r="E15" s="37">
        <f>+'Group Expenses Center wise'!E9</f>
        <v>93238</v>
      </c>
      <c r="F15" s="37">
        <f>+'Group Expenses Center wise'!F9</f>
        <v>66985</v>
      </c>
      <c r="G15" s="37">
        <f>+'Group Expenses Center wise'!G9</f>
        <v>0</v>
      </c>
      <c r="H15" s="37">
        <f>+SUM(C15:G15)</f>
        <v>508322</v>
      </c>
    </row>
    <row r="16" spans="1:8" ht="15.75">
      <c r="A16" s="1"/>
      <c r="B16" s="1" t="s">
        <v>23</v>
      </c>
      <c r="C16" s="37">
        <f>+'Group Expenses Center wise'!C19</f>
        <v>65927</v>
      </c>
      <c r="D16" s="37">
        <f>+'Group Expenses Center wise'!D19</f>
        <v>42448</v>
      </c>
      <c r="E16" s="37">
        <f>+'Group Expenses Center wise'!E19</f>
        <v>26397</v>
      </c>
      <c r="F16" s="37">
        <f>+'Group Expenses Center wise'!F19</f>
        <v>27210</v>
      </c>
      <c r="G16" s="37">
        <f>+'Group Expenses Center wise'!G19</f>
        <v>65753</v>
      </c>
      <c r="H16" s="37">
        <f>+SUM(C16:G16)</f>
        <v>227735</v>
      </c>
    </row>
    <row r="17" spans="1:8" ht="15.75">
      <c r="A17" s="1"/>
      <c r="B17" s="1" t="s">
        <v>28</v>
      </c>
      <c r="C17" s="37">
        <f>+'Group Expenses Center wise'!C54</f>
        <v>258395.55541766656</v>
      </c>
      <c r="D17" s="37">
        <f>+'Group Expenses Center wise'!D54</f>
        <v>120638.46333581464</v>
      </c>
      <c r="E17" s="37">
        <f>+'Group Expenses Center wise'!E54</f>
        <v>225927.55725209913</v>
      </c>
      <c r="F17" s="37">
        <f>+'Group Expenses Center wise'!F54</f>
        <v>129587.42399441966</v>
      </c>
      <c r="G17" s="37">
        <f>+'Group Expenses Center wise'!G54</f>
        <v>166889</v>
      </c>
      <c r="H17" s="37">
        <f>+SUM(C17:G17)</f>
        <v>901438</v>
      </c>
    </row>
    <row r="18" spans="1:8" ht="15.75">
      <c r="A18" s="1"/>
      <c r="B18" s="1" t="s">
        <v>46</v>
      </c>
      <c r="C18" s="37">
        <f>+'Group Expenses Center wise'!C61</f>
        <v>35000</v>
      </c>
      <c r="D18" s="37">
        <f>+'Group Expenses Center wise'!D61</f>
        <v>35000</v>
      </c>
      <c r="E18" s="37">
        <f>+'Group Expenses Center wise'!E61</f>
        <v>35000</v>
      </c>
      <c r="F18" s="37">
        <f>+'Group Expenses Center wise'!F61</f>
        <v>35000</v>
      </c>
      <c r="G18" s="37">
        <f>+'Group Expenses Center wise'!G61</f>
        <v>35000</v>
      </c>
      <c r="H18" s="37">
        <f>+SUM(C18:G18)</f>
        <v>175000</v>
      </c>
    </row>
    <row r="19" spans="1:8" ht="15.75">
      <c r="A19" s="1"/>
      <c r="B19" s="1"/>
      <c r="C19" s="1"/>
      <c r="D19" s="1"/>
      <c r="E19" s="1"/>
      <c r="F19" s="1"/>
      <c r="G19" s="1"/>
      <c r="H19" s="1"/>
    </row>
    <row r="20" spans="1:8" ht="16.5" thickBot="1">
      <c r="A20" s="1"/>
      <c r="B20" s="1" t="s">
        <v>8</v>
      </c>
      <c r="C20" s="38">
        <f>+SUM(C15:C18)</f>
        <v>613471.55541766656</v>
      </c>
      <c r="D20" s="38">
        <f>+SUM(D15:D18)</f>
        <v>292036.46333581465</v>
      </c>
      <c r="E20" s="38">
        <f>+SUM(E15:E18)</f>
        <v>380562.55725209916</v>
      </c>
      <c r="F20" s="38">
        <f>+SUM(F15:F18)</f>
        <v>258782.42399441966</v>
      </c>
      <c r="G20" s="38">
        <f>+SUM(G15:G18)</f>
        <v>267642</v>
      </c>
      <c r="H20" s="38">
        <f>+SUM(C20:G20)</f>
        <v>1812495</v>
      </c>
    </row>
    <row r="21" spans="1:8" ht="15.75" thickTop="1"/>
    <row r="24" spans="1:8" ht="16.5" thickBot="1">
      <c r="A24" s="1" t="s">
        <v>56</v>
      </c>
      <c r="C24" s="38">
        <f>+C12-C20</f>
        <v>508857.44458233344</v>
      </c>
      <c r="D24" s="38">
        <f>+D12-D20</f>
        <v>-129259.46333581465</v>
      </c>
      <c r="E24" s="38">
        <f>+E12-E20</f>
        <v>29815.442747900845</v>
      </c>
      <c r="F24" s="38">
        <f>+F12-F20</f>
        <v>-33236.42399441966</v>
      </c>
      <c r="G24" s="38">
        <f>+G12-G20</f>
        <v>-267642</v>
      </c>
      <c r="H24" s="38">
        <f>+SUM(C24:G24)</f>
        <v>108535</v>
      </c>
    </row>
    <row r="25" spans="1:8" ht="15.75" thickTop="1"/>
    <row r="26" spans="1:8">
      <c r="A26" t="s">
        <v>57</v>
      </c>
      <c r="C26" s="39">
        <f>C24/C12</f>
        <v>0.45339418707200246</v>
      </c>
      <c r="D26" s="39">
        <f>D24/D12</f>
        <v>-0.7940892345713132</v>
      </c>
      <c r="E26" s="39">
        <f>E24/E12</f>
        <v>7.2653608984645485E-2</v>
      </c>
      <c r="F26" s="39">
        <f>F24/F12</f>
        <v>-0.14735984674709221</v>
      </c>
      <c r="G26" s="39"/>
      <c r="H26" s="39">
        <f t="shared" ref="H26" si="0">H24/H12</f>
        <v>5.6498336829721559E-2</v>
      </c>
    </row>
  </sheetData>
  <mergeCells count="4">
    <mergeCell ref="A1:H1"/>
    <mergeCell ref="A2:H2"/>
    <mergeCell ref="A3:H3"/>
    <mergeCell ref="C5:H5"/>
  </mergeCells>
  <pageMargins left="0.19" right="0.2" top="0.75" bottom="0.75" header="0.46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cols>
    <col min="1" max="16384" width="9.140625" style="2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topLeftCell="A22" workbookViewId="0">
      <selection activeCell="H63" sqref="H63"/>
    </sheetView>
  </sheetViews>
  <sheetFormatPr defaultRowHeight="15"/>
  <cols>
    <col min="3" max="3" width="42.85546875" bestFit="1" customWidth="1"/>
    <col min="8" max="8" width="11.5703125" customWidth="1"/>
  </cols>
  <sheetData>
    <row r="1" spans="1:9" ht="15.75">
      <c r="B1" s="182" t="s">
        <v>19</v>
      </c>
      <c r="C1" s="182"/>
      <c r="D1" s="182"/>
      <c r="E1" s="182"/>
      <c r="F1" s="182"/>
      <c r="G1" s="182"/>
      <c r="H1" s="182"/>
      <c r="I1" s="182"/>
    </row>
    <row r="2" spans="1:9">
      <c r="B2" s="183" t="s">
        <v>20</v>
      </c>
      <c r="C2" s="183"/>
      <c r="D2" s="183"/>
      <c r="E2" s="183"/>
      <c r="F2" s="183"/>
      <c r="G2" s="183"/>
      <c r="H2" s="183"/>
      <c r="I2" s="183"/>
    </row>
    <row r="3" spans="1:9">
      <c r="B3" s="183" t="s">
        <v>104</v>
      </c>
      <c r="C3" s="183"/>
      <c r="D3" s="183"/>
      <c r="E3" s="183"/>
      <c r="F3" s="183"/>
      <c r="G3" s="183"/>
      <c r="H3" s="183"/>
      <c r="I3" s="183"/>
    </row>
    <row r="4" spans="1:9" ht="15.75" thickBot="1">
      <c r="C4" s="22"/>
      <c r="I4" s="22"/>
    </row>
    <row r="5" spans="1:9" ht="16.5" thickBot="1">
      <c r="A5" s="55" t="s">
        <v>81</v>
      </c>
      <c r="B5" s="56" t="s">
        <v>82</v>
      </c>
      <c r="C5" s="22"/>
      <c r="D5" s="57" t="s">
        <v>3</v>
      </c>
      <c r="E5" s="58" t="s">
        <v>4</v>
      </c>
      <c r="F5" s="59" t="s">
        <v>6</v>
      </c>
      <c r="G5" s="58" t="s">
        <v>5</v>
      </c>
      <c r="H5" s="59" t="s">
        <v>7</v>
      </c>
      <c r="I5" s="60" t="s">
        <v>83</v>
      </c>
    </row>
    <row r="6" spans="1:9" ht="15.75" thickBot="1">
      <c r="C6" s="22"/>
      <c r="D6" s="61"/>
      <c r="E6" s="61"/>
      <c r="F6" s="61"/>
      <c r="G6" s="61"/>
      <c r="H6" s="61"/>
      <c r="I6" s="62"/>
    </row>
    <row r="7" spans="1:9">
      <c r="B7" s="63">
        <v>1</v>
      </c>
      <c r="C7" s="64" t="s">
        <v>46</v>
      </c>
      <c r="D7" s="65">
        <v>35000</v>
      </c>
      <c r="E7" s="66">
        <v>35000</v>
      </c>
      <c r="F7" s="67">
        <v>35000</v>
      </c>
      <c r="G7" s="66">
        <v>35000</v>
      </c>
      <c r="H7" s="67">
        <v>35000</v>
      </c>
      <c r="I7" s="68">
        <f t="shared" ref="I7" si="0">+SUM(D7:H7)</f>
        <v>175000</v>
      </c>
    </row>
    <row r="8" spans="1:9">
      <c r="B8" s="63">
        <v>2</v>
      </c>
      <c r="C8" s="69" t="s">
        <v>25</v>
      </c>
      <c r="D8" s="28">
        <v>34120</v>
      </c>
      <c r="E8" s="29">
        <v>0</v>
      </c>
      <c r="F8" s="28">
        <v>21000</v>
      </c>
      <c r="G8" s="29">
        <v>13800</v>
      </c>
      <c r="H8" s="28">
        <v>61250</v>
      </c>
      <c r="I8" s="30">
        <f>+SUM(D8:H8)</f>
        <v>130170</v>
      </c>
    </row>
    <row r="9" spans="1:9">
      <c r="B9" s="63">
        <v>3</v>
      </c>
      <c r="C9" s="70" t="s">
        <v>84</v>
      </c>
      <c r="D9" s="28">
        <v>5267</v>
      </c>
      <c r="E9" s="29">
        <v>5200</v>
      </c>
      <c r="F9" s="28">
        <v>5150</v>
      </c>
      <c r="G9" s="29">
        <v>3700</v>
      </c>
      <c r="H9" s="28">
        <v>24875</v>
      </c>
      <c r="I9" s="34">
        <f t="shared" ref="I9:I12" si="1">+SUM(D9:H9)</f>
        <v>44192</v>
      </c>
    </row>
    <row r="10" spans="1:9">
      <c r="B10" s="63">
        <v>4</v>
      </c>
      <c r="C10" s="70" t="s">
        <v>37</v>
      </c>
      <c r="D10" s="28">
        <v>0</v>
      </c>
      <c r="E10" s="29">
        <v>0</v>
      </c>
      <c r="F10" s="28">
        <v>0</v>
      </c>
      <c r="G10" s="29">
        <v>0</v>
      </c>
      <c r="H10" s="28">
        <v>5000</v>
      </c>
      <c r="I10" s="34">
        <f t="shared" si="1"/>
        <v>5000</v>
      </c>
    </row>
    <row r="11" spans="1:9">
      <c r="B11" s="63">
        <v>5</v>
      </c>
      <c r="C11" s="70" t="s">
        <v>40</v>
      </c>
      <c r="D11" s="28">
        <v>4900</v>
      </c>
      <c r="E11" s="28">
        <v>4900</v>
      </c>
      <c r="F11" s="28">
        <v>4900</v>
      </c>
      <c r="G11" s="28">
        <v>4900</v>
      </c>
      <c r="H11" s="28">
        <v>4900</v>
      </c>
      <c r="I11" s="34">
        <f t="shared" si="1"/>
        <v>24500</v>
      </c>
    </row>
    <row r="12" spans="1:9">
      <c r="B12" s="63">
        <v>6</v>
      </c>
      <c r="C12" s="70" t="s">
        <v>41</v>
      </c>
      <c r="D12" s="28">
        <v>100000</v>
      </c>
      <c r="E12" s="29">
        <v>24200</v>
      </c>
      <c r="F12" s="28">
        <v>89880</v>
      </c>
      <c r="G12" s="29">
        <v>25000</v>
      </c>
      <c r="H12" s="28">
        <v>0</v>
      </c>
      <c r="I12" s="34">
        <f t="shared" si="1"/>
        <v>239080</v>
      </c>
    </row>
    <row r="13" spans="1:9" ht="15.75" thickBot="1">
      <c r="B13" s="63"/>
      <c r="C13" s="75"/>
      <c r="D13" s="71"/>
      <c r="E13" s="72"/>
      <c r="F13" s="73"/>
      <c r="G13" s="72"/>
      <c r="H13" s="73"/>
      <c r="I13" s="74"/>
    </row>
    <row r="14" spans="1:9" ht="15.75" thickBot="1">
      <c r="C14" s="76"/>
      <c r="D14" s="77">
        <f>SUM(D8:D12)</f>
        <v>144287</v>
      </c>
      <c r="E14" s="78">
        <f>SUM(E8:E12)</f>
        <v>34300</v>
      </c>
      <c r="F14" s="79">
        <f>SUM(F8:F12)</f>
        <v>120930</v>
      </c>
      <c r="G14" s="78">
        <f>SUM(G8:G12)</f>
        <v>47400</v>
      </c>
      <c r="H14" s="79">
        <f>SUM(H8:H12)</f>
        <v>96025</v>
      </c>
      <c r="I14" s="80">
        <f>SUM(I7:I12)</f>
        <v>617942</v>
      </c>
    </row>
    <row r="15" spans="1:9">
      <c r="C15" s="76"/>
      <c r="D15" s="81"/>
      <c r="E15" s="81"/>
      <c r="F15" s="81"/>
      <c r="G15" s="81"/>
      <c r="H15" s="81"/>
      <c r="I15" s="82"/>
    </row>
    <row r="16" spans="1:9" ht="15.75">
      <c r="A16" s="55" t="s">
        <v>85</v>
      </c>
      <c r="B16" s="56" t="s">
        <v>86</v>
      </c>
      <c r="C16" s="83"/>
      <c r="I16" s="22"/>
    </row>
    <row r="17" spans="1:9">
      <c r="C17" s="22"/>
      <c r="I17" s="22"/>
    </row>
    <row r="18" spans="1:9">
      <c r="B18" s="84">
        <v>1</v>
      </c>
      <c r="C18" s="141" t="s">
        <v>32</v>
      </c>
      <c r="D18" s="50">
        <v>0</v>
      </c>
      <c r="E18" s="51">
        <v>1000</v>
      </c>
      <c r="F18" s="50">
        <v>0</v>
      </c>
      <c r="G18" s="51">
        <v>0</v>
      </c>
      <c r="H18" s="50">
        <v>8996</v>
      </c>
      <c r="I18" s="34">
        <f t="shared" ref="I18:I29" si="2">+SUM(D18:H18)</f>
        <v>9996</v>
      </c>
    </row>
    <row r="19" spans="1:9">
      <c r="B19" s="84">
        <v>2</v>
      </c>
      <c r="C19" s="141" t="s">
        <v>33</v>
      </c>
      <c r="D19" s="28">
        <v>870</v>
      </c>
      <c r="E19" s="29">
        <v>360</v>
      </c>
      <c r="F19" s="28">
        <v>290</v>
      </c>
      <c r="G19" s="29">
        <v>230</v>
      </c>
      <c r="H19" s="28">
        <v>0</v>
      </c>
      <c r="I19" s="34">
        <f t="shared" si="2"/>
        <v>1750</v>
      </c>
    </row>
    <row r="20" spans="1:9">
      <c r="B20" s="84">
        <v>3</v>
      </c>
      <c r="C20" s="75" t="s">
        <v>79</v>
      </c>
      <c r="D20" s="28">
        <v>0</v>
      </c>
      <c r="E20" s="29">
        <v>0</v>
      </c>
      <c r="F20" s="28">
        <v>0</v>
      </c>
      <c r="G20" s="29">
        <v>0</v>
      </c>
      <c r="H20" s="28">
        <v>2475</v>
      </c>
      <c r="I20" s="34">
        <f t="shared" si="2"/>
        <v>2475</v>
      </c>
    </row>
    <row r="21" spans="1:9">
      <c r="B21" s="84">
        <v>4</v>
      </c>
      <c r="C21" s="70" t="s">
        <v>34</v>
      </c>
      <c r="D21" s="28">
        <v>9258</v>
      </c>
      <c r="E21" s="29">
        <v>2036</v>
      </c>
      <c r="F21" s="28">
        <v>3169</v>
      </c>
      <c r="G21" s="29">
        <v>1044</v>
      </c>
      <c r="H21" s="28">
        <v>0</v>
      </c>
      <c r="I21" s="34">
        <f t="shared" si="2"/>
        <v>15507</v>
      </c>
    </row>
    <row r="22" spans="1:9">
      <c r="B22" s="84">
        <v>5</v>
      </c>
      <c r="C22" s="70" t="s">
        <v>35</v>
      </c>
      <c r="D22" s="28">
        <v>0</v>
      </c>
      <c r="E22" s="29">
        <v>2005</v>
      </c>
      <c r="F22" s="28">
        <v>2006</v>
      </c>
      <c r="G22" s="29">
        <v>1103</v>
      </c>
      <c r="H22" s="28">
        <v>4113</v>
      </c>
      <c r="I22" s="34">
        <f t="shared" si="2"/>
        <v>9227</v>
      </c>
    </row>
    <row r="23" spans="1:9">
      <c r="B23" s="84">
        <v>6</v>
      </c>
      <c r="C23" s="70" t="s">
        <v>87</v>
      </c>
      <c r="D23" s="28">
        <v>0</v>
      </c>
      <c r="E23" s="29">
        <v>0</v>
      </c>
      <c r="F23" s="28">
        <v>0</v>
      </c>
      <c r="G23" s="29">
        <v>0</v>
      </c>
      <c r="H23" s="28">
        <v>0</v>
      </c>
      <c r="I23" s="34">
        <f t="shared" si="2"/>
        <v>0</v>
      </c>
    </row>
    <row r="24" spans="1:9">
      <c r="B24" s="84">
        <v>7</v>
      </c>
      <c r="C24" s="140" t="s">
        <v>24</v>
      </c>
      <c r="D24" s="28">
        <v>2250</v>
      </c>
      <c r="E24" s="29">
        <v>0</v>
      </c>
      <c r="F24" s="28">
        <v>6050</v>
      </c>
      <c r="G24" s="29">
        <v>1850</v>
      </c>
      <c r="H24" s="28">
        <v>750</v>
      </c>
      <c r="I24" s="30">
        <f t="shared" si="2"/>
        <v>10900</v>
      </c>
    </row>
    <row r="25" spans="1:9">
      <c r="B25" s="84">
        <v>8</v>
      </c>
      <c r="C25" s="88" t="s">
        <v>38</v>
      </c>
      <c r="D25" s="28">
        <v>30260</v>
      </c>
      <c r="E25" s="29">
        <v>12650</v>
      </c>
      <c r="F25" s="28">
        <v>29817</v>
      </c>
      <c r="G25" s="29">
        <v>11884</v>
      </c>
      <c r="H25" s="28">
        <v>0</v>
      </c>
      <c r="I25" s="34">
        <f t="shared" si="2"/>
        <v>84611</v>
      </c>
    </row>
    <row r="26" spans="1:9">
      <c r="B26" s="84">
        <v>9</v>
      </c>
      <c r="C26" s="88" t="s">
        <v>39</v>
      </c>
      <c r="D26" s="28">
        <v>1103</v>
      </c>
      <c r="E26" s="29">
        <v>4135</v>
      </c>
      <c r="F26" s="28">
        <v>734</v>
      </c>
      <c r="G26" s="29">
        <v>3811</v>
      </c>
      <c r="H26" s="28">
        <v>1588</v>
      </c>
      <c r="I26" s="34">
        <f t="shared" si="2"/>
        <v>11371</v>
      </c>
    </row>
    <row r="27" spans="1:9">
      <c r="B27" s="84">
        <v>10</v>
      </c>
      <c r="C27" s="140" t="s">
        <v>22</v>
      </c>
      <c r="D27" s="28">
        <v>244475</v>
      </c>
      <c r="E27" s="29">
        <v>107974</v>
      </c>
      <c r="F27" s="28">
        <v>85186</v>
      </c>
      <c r="G27" s="29">
        <v>58650</v>
      </c>
      <c r="H27" s="28">
        <v>5000</v>
      </c>
      <c r="I27" s="30">
        <f t="shared" si="2"/>
        <v>501285</v>
      </c>
    </row>
    <row r="28" spans="1:9">
      <c r="B28" s="84">
        <v>11</v>
      </c>
      <c r="C28" s="140" t="s">
        <v>26</v>
      </c>
      <c r="D28" s="28">
        <v>3155</v>
      </c>
      <c r="E28" s="29">
        <v>1108</v>
      </c>
      <c r="F28" s="28">
        <v>1396</v>
      </c>
      <c r="G28" s="29">
        <v>2101</v>
      </c>
      <c r="H28" s="28">
        <v>3095</v>
      </c>
      <c r="I28" s="30">
        <f t="shared" si="2"/>
        <v>10855</v>
      </c>
    </row>
    <row r="29" spans="1:9">
      <c r="B29" s="84">
        <v>12</v>
      </c>
      <c r="C29" s="88" t="s">
        <v>44</v>
      </c>
      <c r="D29" s="28">
        <v>4981</v>
      </c>
      <c r="E29" s="29">
        <v>5748</v>
      </c>
      <c r="F29" s="28">
        <v>4607</v>
      </c>
      <c r="G29" s="29">
        <v>4220</v>
      </c>
      <c r="H29" s="28">
        <v>16487</v>
      </c>
      <c r="I29" s="34">
        <f t="shared" si="2"/>
        <v>36043</v>
      </c>
    </row>
    <row r="30" spans="1:9" ht="15.75" thickBot="1">
      <c r="C30" s="89"/>
      <c r="D30" s="90"/>
      <c r="E30" s="91"/>
      <c r="F30" s="90"/>
      <c r="G30" s="91"/>
      <c r="H30" s="90"/>
      <c r="I30" s="92"/>
    </row>
    <row r="31" spans="1:9" ht="15.75" thickBot="1">
      <c r="C31" s="22"/>
      <c r="D31" s="93">
        <f>SUM(D18:D29)</f>
        <v>296352</v>
      </c>
      <c r="E31" s="93">
        <f>SUM(E18:E29)</f>
        <v>137016</v>
      </c>
      <c r="F31" s="93">
        <f>SUM(F18:F29)</f>
        <v>133255</v>
      </c>
      <c r="G31" s="93">
        <f t="shared" ref="G31:H31" si="3">SUM(G18:G29)</f>
        <v>84893</v>
      </c>
      <c r="H31" s="93">
        <f t="shared" si="3"/>
        <v>42504</v>
      </c>
      <c r="I31" s="94">
        <f>SUM(I18:I29)</f>
        <v>694020</v>
      </c>
    </row>
    <row r="32" spans="1:9" ht="15.75">
      <c r="A32" s="55" t="s">
        <v>88</v>
      </c>
      <c r="B32" s="56" t="s">
        <v>89</v>
      </c>
      <c r="C32" s="22"/>
      <c r="I32" s="22"/>
    </row>
    <row r="33" spans="3:9">
      <c r="C33" s="22"/>
      <c r="I33" s="22"/>
    </row>
    <row r="34" spans="3:9">
      <c r="C34" s="142" t="s">
        <v>95</v>
      </c>
      <c r="D34" s="95"/>
      <c r="E34" s="96"/>
      <c r="F34" s="95"/>
      <c r="G34" s="96"/>
      <c r="H34" s="95"/>
      <c r="I34" s="34">
        <f t="shared" ref="I34:I51" si="4">+SUM(D34:H34)</f>
        <v>0</v>
      </c>
    </row>
    <row r="35" spans="3:9">
      <c r="C35" s="33" t="s">
        <v>96</v>
      </c>
      <c r="D35" s="28"/>
      <c r="E35" s="29"/>
      <c r="F35" s="28"/>
      <c r="G35" s="29"/>
      <c r="H35" s="28"/>
      <c r="I35" s="34">
        <f t="shared" si="4"/>
        <v>0</v>
      </c>
    </row>
    <row r="36" spans="3:9">
      <c r="C36" s="88" t="s">
        <v>29</v>
      </c>
      <c r="D36" s="48">
        <v>3421</v>
      </c>
      <c r="E36" s="49">
        <v>1620</v>
      </c>
      <c r="F36" s="48">
        <v>1946</v>
      </c>
      <c r="G36" s="49">
        <v>514</v>
      </c>
      <c r="H36" s="48">
        <v>0</v>
      </c>
      <c r="I36" s="34">
        <f t="shared" si="4"/>
        <v>7501</v>
      </c>
    </row>
    <row r="37" spans="3:9">
      <c r="C37" s="88" t="s">
        <v>31</v>
      </c>
      <c r="D37" s="48">
        <v>1480</v>
      </c>
      <c r="E37" s="49">
        <v>701</v>
      </c>
      <c r="F37" s="48">
        <v>842</v>
      </c>
      <c r="G37" s="49">
        <v>222</v>
      </c>
      <c r="H37" s="50">
        <v>0</v>
      </c>
      <c r="I37" s="143">
        <f t="shared" si="4"/>
        <v>3245</v>
      </c>
    </row>
    <row r="38" spans="3:9">
      <c r="C38" s="33" t="s">
        <v>59</v>
      </c>
      <c r="D38" s="53">
        <v>16677</v>
      </c>
      <c r="E38" s="54">
        <v>7898</v>
      </c>
      <c r="F38" s="53">
        <v>9485</v>
      </c>
      <c r="G38" s="54">
        <v>2505</v>
      </c>
      <c r="H38" s="28">
        <v>0</v>
      </c>
      <c r="I38" s="143">
        <f t="shared" si="4"/>
        <v>36565</v>
      </c>
    </row>
    <row r="39" spans="3:9">
      <c r="C39" s="88" t="s">
        <v>90</v>
      </c>
      <c r="D39" s="85">
        <v>0</v>
      </c>
      <c r="E39" s="86">
        <v>0</v>
      </c>
      <c r="F39" s="85">
        <v>0</v>
      </c>
      <c r="G39" s="86">
        <v>0</v>
      </c>
      <c r="H39" s="85">
        <v>9700</v>
      </c>
      <c r="I39" s="87">
        <f t="shared" si="4"/>
        <v>9700</v>
      </c>
    </row>
    <row r="40" spans="3:9">
      <c r="C40" s="88" t="s">
        <v>91</v>
      </c>
      <c r="D40" s="85">
        <v>0</v>
      </c>
      <c r="E40" s="86"/>
      <c r="F40" s="85"/>
      <c r="G40" s="86"/>
      <c r="H40" s="85"/>
      <c r="I40" s="144">
        <f t="shared" si="4"/>
        <v>0</v>
      </c>
    </row>
    <row r="41" spans="3:9">
      <c r="C41" s="33" t="s">
        <v>58</v>
      </c>
      <c r="D41" s="28">
        <v>700</v>
      </c>
      <c r="E41" s="29">
        <v>0</v>
      </c>
      <c r="F41" s="28">
        <v>0</v>
      </c>
      <c r="G41" s="29">
        <v>0</v>
      </c>
      <c r="H41" s="28">
        <v>0</v>
      </c>
      <c r="I41" s="34">
        <f t="shared" si="4"/>
        <v>700</v>
      </c>
    </row>
    <row r="42" spans="3:9">
      <c r="C42" s="88" t="s">
        <v>92</v>
      </c>
      <c r="D42" s="28"/>
      <c r="E42" s="29"/>
      <c r="F42" s="28"/>
      <c r="G42" s="29"/>
      <c r="H42" s="28"/>
      <c r="I42" s="143">
        <f t="shared" si="4"/>
        <v>0</v>
      </c>
    </row>
    <row r="43" spans="3:9">
      <c r="C43" s="88" t="s">
        <v>36</v>
      </c>
      <c r="D43" s="28">
        <v>0</v>
      </c>
      <c r="E43" s="29">
        <v>350</v>
      </c>
      <c r="F43" s="28">
        <v>5241</v>
      </c>
      <c r="G43" s="29">
        <v>30</v>
      </c>
      <c r="H43" s="28">
        <v>405</v>
      </c>
      <c r="I43" s="34">
        <f t="shared" si="4"/>
        <v>6026</v>
      </c>
    </row>
    <row r="44" spans="3:9">
      <c r="C44" s="33" t="s">
        <v>78</v>
      </c>
      <c r="D44" s="28">
        <v>0</v>
      </c>
      <c r="E44" s="29">
        <v>0</v>
      </c>
      <c r="F44" s="28">
        <v>0</v>
      </c>
      <c r="G44" s="29">
        <v>0</v>
      </c>
      <c r="H44" s="28">
        <v>2500</v>
      </c>
      <c r="I44" s="34">
        <f t="shared" si="4"/>
        <v>2500</v>
      </c>
    </row>
    <row r="45" spans="3:9">
      <c r="C45" s="88" t="s">
        <v>93</v>
      </c>
      <c r="D45" s="85"/>
      <c r="E45" s="86"/>
      <c r="F45" s="85"/>
      <c r="G45" s="86"/>
      <c r="H45" s="85"/>
      <c r="I45" s="144">
        <f t="shared" si="4"/>
        <v>0</v>
      </c>
    </row>
    <row r="46" spans="3:9">
      <c r="C46" s="88" t="s">
        <v>42</v>
      </c>
      <c r="D46" s="28">
        <v>0</v>
      </c>
      <c r="E46" s="29">
        <v>342</v>
      </c>
      <c r="F46" s="28">
        <v>0</v>
      </c>
      <c r="G46" s="29">
        <v>805</v>
      </c>
      <c r="H46" s="28">
        <v>0</v>
      </c>
      <c r="I46" s="34">
        <f t="shared" si="4"/>
        <v>1147</v>
      </c>
    </row>
    <row r="47" spans="3:9">
      <c r="C47" s="88" t="s">
        <v>43</v>
      </c>
      <c r="D47" s="28">
        <v>0</v>
      </c>
      <c r="E47" s="29">
        <v>175</v>
      </c>
      <c r="F47" s="28">
        <v>0</v>
      </c>
      <c r="G47" s="29">
        <v>0</v>
      </c>
      <c r="H47" s="28">
        <v>0</v>
      </c>
      <c r="I47" s="34">
        <f t="shared" si="4"/>
        <v>175</v>
      </c>
    </row>
    <row r="48" spans="3:9">
      <c r="C48" s="140" t="s">
        <v>27</v>
      </c>
      <c r="D48" s="28">
        <v>6000</v>
      </c>
      <c r="E48" s="29">
        <v>0</v>
      </c>
      <c r="F48" s="28">
        <v>3000</v>
      </c>
      <c r="G48" s="29">
        <v>0</v>
      </c>
      <c r="H48" s="28">
        <v>0</v>
      </c>
      <c r="I48" s="30">
        <f t="shared" si="4"/>
        <v>9000</v>
      </c>
    </row>
    <row r="49" spans="1:9">
      <c r="C49" s="33" t="s">
        <v>94</v>
      </c>
      <c r="D49" s="28"/>
      <c r="E49" s="29"/>
      <c r="F49" s="28"/>
      <c r="G49" s="29"/>
      <c r="H49" s="28"/>
      <c r="I49" s="34">
        <f t="shared" si="4"/>
        <v>0</v>
      </c>
    </row>
    <row r="50" spans="1:9">
      <c r="C50" s="88" t="s">
        <v>45</v>
      </c>
      <c r="D50" s="28">
        <v>0</v>
      </c>
      <c r="E50" s="29">
        <v>0</v>
      </c>
      <c r="F50" s="28">
        <v>0</v>
      </c>
      <c r="G50" s="29">
        <v>0</v>
      </c>
      <c r="H50" s="28">
        <v>1990</v>
      </c>
      <c r="I50" s="34">
        <f t="shared" si="4"/>
        <v>1990</v>
      </c>
    </row>
    <row r="51" spans="1:9">
      <c r="C51" s="88"/>
      <c r="D51" s="85"/>
      <c r="E51" s="85"/>
      <c r="F51" s="85"/>
      <c r="G51" s="85"/>
      <c r="H51" s="85"/>
      <c r="I51" s="144">
        <f t="shared" si="4"/>
        <v>0</v>
      </c>
    </row>
    <row r="52" spans="1:9" ht="15.75" thickBot="1">
      <c r="C52" s="97"/>
      <c r="D52" s="85"/>
      <c r="E52" s="86"/>
      <c r="F52" s="85"/>
      <c r="G52" s="86"/>
      <c r="H52" s="85"/>
      <c r="I52" s="87"/>
    </row>
    <row r="53" spans="1:9" ht="15.75" thickBot="1">
      <c r="C53" s="22"/>
      <c r="D53" s="93">
        <f>SUM(D34:D51)</f>
        <v>28278</v>
      </c>
      <c r="E53" s="93">
        <f t="shared" ref="E53:I53" si="5">SUM(E34:E51)</f>
        <v>11086</v>
      </c>
      <c r="F53" s="93">
        <f t="shared" si="5"/>
        <v>20514</v>
      </c>
      <c r="G53" s="93">
        <f t="shared" si="5"/>
        <v>4076</v>
      </c>
      <c r="H53" s="93">
        <f t="shared" si="5"/>
        <v>14595</v>
      </c>
      <c r="I53" s="93">
        <f t="shared" si="5"/>
        <v>78549</v>
      </c>
    </row>
    <row r="54" spans="1:9" ht="15.75" thickBot="1">
      <c r="C54" s="22"/>
      <c r="D54" s="98"/>
      <c r="E54" s="98"/>
      <c r="F54" s="98"/>
      <c r="G54" s="98"/>
      <c r="H54" s="98"/>
      <c r="I54" s="99"/>
    </row>
    <row r="55" spans="1:9" ht="15.75" thickBot="1">
      <c r="C55" s="22"/>
      <c r="D55" s="100">
        <f t="shared" ref="D55:I55" si="6">D14+D31+D53</f>
        <v>468917</v>
      </c>
      <c r="E55" s="100">
        <f t="shared" si="6"/>
        <v>182402</v>
      </c>
      <c r="F55" s="100">
        <f t="shared" si="6"/>
        <v>274699</v>
      </c>
      <c r="G55" s="100">
        <f t="shared" si="6"/>
        <v>136369</v>
      </c>
      <c r="H55" s="100">
        <f t="shared" si="6"/>
        <v>153124</v>
      </c>
      <c r="I55" s="100">
        <f t="shared" si="6"/>
        <v>1390511</v>
      </c>
    </row>
    <row r="56" spans="1:9" ht="15.75">
      <c r="A56" s="101" t="s">
        <v>97</v>
      </c>
      <c r="B56" s="56" t="s">
        <v>98</v>
      </c>
      <c r="C56" s="22"/>
      <c r="I56" s="22"/>
    </row>
    <row r="57" spans="1:9" ht="15.75">
      <c r="A57" s="102"/>
      <c r="C57" s="22"/>
      <c r="I57" s="22"/>
    </row>
    <row r="58" spans="1:9">
      <c r="C58" s="103" t="s">
        <v>30</v>
      </c>
      <c r="D58" s="50">
        <v>0</v>
      </c>
      <c r="E58" s="51">
        <v>0</v>
      </c>
      <c r="F58" s="50">
        <v>0</v>
      </c>
      <c r="G58" s="51">
        <v>0</v>
      </c>
      <c r="H58" s="50">
        <v>8133</v>
      </c>
      <c r="I58" s="34">
        <f t="shared" ref="I58:I63" si="7">+SUM(D58:H58)</f>
        <v>8133</v>
      </c>
    </row>
    <row r="59" spans="1:9">
      <c r="C59" s="104" t="s">
        <v>102</v>
      </c>
      <c r="D59" s="85"/>
      <c r="E59" s="86"/>
      <c r="F59" s="85"/>
      <c r="G59" s="86"/>
      <c r="H59" s="85">
        <v>200000</v>
      </c>
      <c r="I59" s="87">
        <f t="shared" si="7"/>
        <v>200000</v>
      </c>
    </row>
    <row r="60" spans="1:9">
      <c r="C60" s="104" t="s">
        <v>103</v>
      </c>
      <c r="D60" s="28">
        <v>0</v>
      </c>
      <c r="E60" s="29">
        <v>0</v>
      </c>
      <c r="F60" s="28">
        <v>0</v>
      </c>
      <c r="G60" s="29">
        <v>0</v>
      </c>
      <c r="H60" s="28">
        <v>988</v>
      </c>
      <c r="I60" s="34">
        <f t="shared" si="7"/>
        <v>988</v>
      </c>
    </row>
    <row r="61" spans="1:9">
      <c r="C61" s="104" t="s">
        <v>99</v>
      </c>
      <c r="D61" s="85">
        <v>0</v>
      </c>
      <c r="E61" s="86">
        <v>0</v>
      </c>
      <c r="F61" s="85">
        <v>0</v>
      </c>
      <c r="G61" s="86">
        <v>0</v>
      </c>
      <c r="H61" s="85">
        <v>79597</v>
      </c>
      <c r="I61" s="87">
        <f t="shared" si="7"/>
        <v>79597</v>
      </c>
    </row>
    <row r="62" spans="1:9">
      <c r="C62" s="104" t="s">
        <v>100</v>
      </c>
      <c r="D62" s="28">
        <v>0</v>
      </c>
      <c r="E62" s="29">
        <v>0</v>
      </c>
      <c r="F62" s="28">
        <v>0</v>
      </c>
      <c r="G62" s="29">
        <v>0</v>
      </c>
      <c r="H62" s="28">
        <v>1374</v>
      </c>
      <c r="I62" s="143">
        <f t="shared" si="7"/>
        <v>1374</v>
      </c>
    </row>
    <row r="63" spans="1:9">
      <c r="C63" s="104" t="s">
        <v>101</v>
      </c>
      <c r="D63" s="85"/>
      <c r="E63" s="86"/>
      <c r="F63" s="85"/>
      <c r="G63" s="86"/>
      <c r="H63" s="85">
        <v>50000</v>
      </c>
      <c r="I63" s="144">
        <f t="shared" si="7"/>
        <v>50000</v>
      </c>
    </row>
    <row r="64" spans="1:9" ht="15.75" thickBot="1">
      <c r="C64" s="106"/>
      <c r="D64" s="107"/>
      <c r="E64" s="105"/>
      <c r="F64" s="107"/>
      <c r="G64" s="105"/>
      <c r="H64" s="107"/>
      <c r="I64" s="108"/>
    </row>
    <row r="65" spans="3:9" ht="15.75" thickBot="1">
      <c r="C65" s="109"/>
      <c r="D65" s="110">
        <f t="shared" ref="D65:I65" si="8">SUM(D58:D63)</f>
        <v>0</v>
      </c>
      <c r="E65" s="110">
        <f t="shared" si="8"/>
        <v>0</v>
      </c>
      <c r="F65" s="110">
        <f t="shared" si="8"/>
        <v>0</v>
      </c>
      <c r="G65" s="110">
        <f t="shared" si="8"/>
        <v>0</v>
      </c>
      <c r="H65" s="110">
        <f t="shared" si="8"/>
        <v>340092</v>
      </c>
      <c r="I65" s="94">
        <f t="shared" si="8"/>
        <v>340092</v>
      </c>
    </row>
    <row r="66" spans="3:9" ht="15.75" thickBot="1">
      <c r="C66" s="109"/>
      <c r="D66" s="111"/>
      <c r="E66" s="111"/>
      <c r="F66" s="111"/>
      <c r="G66" s="111"/>
      <c r="H66" s="111"/>
      <c r="I66" s="112"/>
    </row>
    <row r="67" spans="3:9" ht="15.75" thickBot="1">
      <c r="C67" s="109"/>
      <c r="D67" s="113">
        <f t="shared" ref="D67:I67" si="9">+D65+D53+D31+D14</f>
        <v>468917</v>
      </c>
      <c r="E67" s="113">
        <f t="shared" si="9"/>
        <v>182402</v>
      </c>
      <c r="F67" s="113">
        <f t="shared" si="9"/>
        <v>274699</v>
      </c>
      <c r="G67" s="113">
        <f t="shared" si="9"/>
        <v>136369</v>
      </c>
      <c r="H67" s="113">
        <f t="shared" si="9"/>
        <v>493216</v>
      </c>
      <c r="I67" s="94">
        <f t="shared" si="9"/>
        <v>1730603</v>
      </c>
    </row>
  </sheetData>
  <sortState ref="C58:I63">
    <sortCondition ref="C58:C63"/>
  </sortState>
  <mergeCells count="3">
    <mergeCell ref="B1:I1"/>
    <mergeCell ref="B2:I2"/>
    <mergeCell ref="B3:I3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5"/>
  <sheetViews>
    <sheetView tabSelected="1" topLeftCell="A4" workbookViewId="0">
      <selection activeCell="B44" sqref="B44"/>
    </sheetView>
  </sheetViews>
  <sheetFormatPr defaultRowHeight="15"/>
  <cols>
    <col min="1" max="1" width="59.28515625" customWidth="1"/>
    <col min="2" max="2" width="24.7109375" customWidth="1"/>
  </cols>
  <sheetData>
    <row r="1" spans="1:2">
      <c r="A1" s="184" t="s">
        <v>167</v>
      </c>
      <c r="B1" s="185"/>
    </row>
    <row r="2" spans="1:2">
      <c r="A2" s="186"/>
      <c r="B2" s="187"/>
    </row>
    <row r="3" spans="1:2" ht="25.5">
      <c r="A3" s="125" t="s">
        <v>1</v>
      </c>
      <c r="B3" s="126"/>
    </row>
    <row r="4" spans="1:2" ht="20.25">
      <c r="A4" s="127"/>
      <c r="B4" s="128"/>
    </row>
    <row r="5" spans="1:2" ht="18">
      <c r="A5" s="129" t="s">
        <v>116</v>
      </c>
      <c r="B5" s="130" t="s">
        <v>117</v>
      </c>
    </row>
    <row r="6" spans="1:2" ht="20.25">
      <c r="A6" s="131" t="s">
        <v>118</v>
      </c>
      <c r="B6" s="132">
        <f>SUM(B8:B11)</f>
        <v>1412585.4300000002</v>
      </c>
    </row>
    <row r="7" spans="1:2" ht="20.25">
      <c r="A7" s="131"/>
      <c r="B7" s="132"/>
    </row>
    <row r="8" spans="1:2" ht="20.25">
      <c r="A8" s="131" t="s">
        <v>142</v>
      </c>
      <c r="B8" s="132">
        <v>217150</v>
      </c>
    </row>
    <row r="9" spans="1:2" ht="20.25">
      <c r="A9" s="131" t="s">
        <v>139</v>
      </c>
      <c r="B9" s="132">
        <f>'[2]October -10'!$D$95</f>
        <v>726564.43</v>
      </c>
    </row>
    <row r="10" spans="1:2" ht="20.25">
      <c r="A10" s="131" t="s">
        <v>140</v>
      </c>
      <c r="B10" s="132">
        <f>'[3]Oct -10'!$D$70</f>
        <v>323220</v>
      </c>
    </row>
    <row r="11" spans="1:2" ht="20.25">
      <c r="A11" s="131" t="s">
        <v>141</v>
      </c>
      <c r="B11" s="132">
        <v>145651</v>
      </c>
    </row>
    <row r="12" spans="1:2" ht="20.25">
      <c r="A12" s="131"/>
      <c r="B12" s="132">
        <f>+E15</f>
        <v>0</v>
      </c>
    </row>
    <row r="13" spans="1:2" ht="18">
      <c r="A13" s="133"/>
      <c r="B13" s="134"/>
    </row>
    <row r="14" spans="1:2" ht="20.25">
      <c r="A14" s="133" t="s">
        <v>119</v>
      </c>
      <c r="B14" s="132">
        <v>0</v>
      </c>
    </row>
    <row r="15" spans="1:2" ht="18">
      <c r="A15" s="133"/>
      <c r="B15" s="134"/>
    </row>
    <row r="16" spans="1:2" ht="18">
      <c r="A16" s="135" t="s">
        <v>120</v>
      </c>
      <c r="B16" s="134"/>
    </row>
    <row r="17" spans="1:2" ht="18">
      <c r="A17" s="133" t="s">
        <v>131</v>
      </c>
      <c r="B17" s="134">
        <v>1246477</v>
      </c>
    </row>
    <row r="18" spans="1:2" ht="18">
      <c r="A18" s="133" t="s">
        <v>132</v>
      </c>
      <c r="B18" s="134">
        <v>190251</v>
      </c>
    </row>
    <row r="19" spans="1:2" ht="18">
      <c r="A19" s="139" t="s">
        <v>134</v>
      </c>
      <c r="B19" s="134">
        <v>540752</v>
      </c>
    </row>
    <row r="20" spans="1:2" ht="18">
      <c r="A20" s="133" t="s">
        <v>133</v>
      </c>
      <c r="B20" s="134">
        <v>216989</v>
      </c>
    </row>
    <row r="21" spans="1:2" ht="18">
      <c r="A21" s="133" t="s">
        <v>121</v>
      </c>
      <c r="B21" s="134">
        <v>0</v>
      </c>
    </row>
    <row r="22" spans="1:2" ht="18">
      <c r="A22" s="133" t="s">
        <v>122</v>
      </c>
      <c r="B22" s="134">
        <v>19731</v>
      </c>
    </row>
    <row r="23" spans="1:2" ht="20.25">
      <c r="A23" s="136" t="s">
        <v>11</v>
      </c>
      <c r="B23" s="137">
        <f>SUM(B8:B22)</f>
        <v>3626785.43</v>
      </c>
    </row>
    <row r="24" spans="1:2" ht="20.25">
      <c r="A24" s="136"/>
      <c r="B24" s="137"/>
    </row>
    <row r="25" spans="1:2" ht="18">
      <c r="A25" s="129" t="s">
        <v>123</v>
      </c>
      <c r="B25" s="134"/>
    </row>
    <row r="26" spans="1:2" ht="18">
      <c r="A26" s="133" t="s">
        <v>135</v>
      </c>
      <c r="B26" s="134">
        <v>50000</v>
      </c>
    </row>
    <row r="27" spans="1:2" ht="18">
      <c r="A27" s="133" t="s">
        <v>136</v>
      </c>
      <c r="B27" s="134">
        <v>751370</v>
      </c>
    </row>
    <row r="28" spans="1:2" ht="18">
      <c r="A28" s="133" t="s">
        <v>137</v>
      </c>
      <c r="B28" s="134">
        <v>170892</v>
      </c>
    </row>
    <row r="29" spans="1:2" ht="18">
      <c r="A29" s="133" t="s">
        <v>124</v>
      </c>
      <c r="B29" s="134">
        <v>516340</v>
      </c>
    </row>
    <row r="30" spans="1:2" ht="18">
      <c r="A30" s="133" t="s">
        <v>125</v>
      </c>
      <c r="B30" s="134">
        <v>215909</v>
      </c>
    </row>
    <row r="31" spans="1:2" ht="18">
      <c r="A31" s="133" t="s">
        <v>126</v>
      </c>
      <c r="B31" s="134">
        <v>70368</v>
      </c>
    </row>
    <row r="32" spans="1:2" ht="18">
      <c r="A32" s="133" t="s">
        <v>168</v>
      </c>
      <c r="B32" s="134">
        <v>10000</v>
      </c>
    </row>
    <row r="33" spans="1:2" ht="18">
      <c r="A33" s="133" t="s">
        <v>169</v>
      </c>
      <c r="B33" s="134">
        <v>3744</v>
      </c>
    </row>
    <row r="34" spans="1:2" ht="18">
      <c r="A34" s="133" t="s">
        <v>127</v>
      </c>
      <c r="B34" s="134">
        <v>579242</v>
      </c>
    </row>
    <row r="35" spans="1:2" ht="20.25">
      <c r="A35" s="131" t="s">
        <v>128</v>
      </c>
      <c r="B35" s="138">
        <f>SUM(B41:B44)</f>
        <v>1366183</v>
      </c>
    </row>
    <row r="36" spans="1:2" ht="20.25">
      <c r="A36" s="131"/>
      <c r="B36" s="138"/>
    </row>
    <row r="37" spans="1:2" ht="20.25">
      <c r="A37" s="115" t="s">
        <v>11</v>
      </c>
      <c r="B37" s="116">
        <f>SUM(B26:B35)</f>
        <v>3734048</v>
      </c>
    </row>
    <row r="38" spans="1:2" ht="18.75" thickBot="1">
      <c r="A38" s="117"/>
      <c r="B38" s="118" t="s">
        <v>138</v>
      </c>
    </row>
    <row r="39" spans="1:2" ht="20.25">
      <c r="A39" s="119" t="s">
        <v>129</v>
      </c>
      <c r="B39" s="120"/>
    </row>
    <row r="40" spans="1:2" ht="20.25">
      <c r="A40" s="121"/>
      <c r="B40" s="122"/>
    </row>
    <row r="41" spans="1:2" ht="20.25">
      <c r="A41" s="121" t="s">
        <v>130</v>
      </c>
      <c r="B41" s="122">
        <v>202084</v>
      </c>
    </row>
    <row r="42" spans="1:2" ht="20.25">
      <c r="A42" s="173" t="s">
        <v>139</v>
      </c>
      <c r="B42" s="122">
        <f>'[2]Nov -10'!$D$80</f>
        <v>781911</v>
      </c>
    </row>
    <row r="43" spans="1:2" ht="20.25">
      <c r="A43" s="173" t="s">
        <v>140</v>
      </c>
      <c r="B43" s="122">
        <f>'[3]Nov -10'!$D$54</f>
        <v>382188</v>
      </c>
    </row>
    <row r="44" spans="1:2" ht="20.25">
      <c r="A44" s="173" t="s">
        <v>141</v>
      </c>
      <c r="B44" s="122">
        <v>0</v>
      </c>
    </row>
    <row r="45" spans="1:2" ht="21" thickBot="1">
      <c r="A45" s="123" t="s">
        <v>171</v>
      </c>
      <c r="B45" s="124">
        <f>B23-B37</f>
        <v>-107262.56999999983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C17" sqref="C17"/>
    </sheetView>
  </sheetViews>
  <sheetFormatPr defaultRowHeight="15"/>
  <cols>
    <col min="1" max="1" width="49.140625" customWidth="1"/>
    <col min="2" max="2" width="16" customWidth="1"/>
    <col min="3" max="3" width="37.85546875" customWidth="1"/>
    <col min="4" max="4" width="15.7109375" customWidth="1"/>
  </cols>
  <sheetData>
    <row r="3" spans="1:4" ht="18">
      <c r="A3" s="188" t="s">
        <v>143</v>
      </c>
      <c r="B3" s="188"/>
      <c r="C3" s="188"/>
      <c r="D3" s="188"/>
    </row>
    <row r="4" spans="1:4" ht="18">
      <c r="A4" s="188" t="s">
        <v>170</v>
      </c>
      <c r="B4" s="188"/>
      <c r="C4" s="188"/>
      <c r="D4" s="188"/>
    </row>
    <row r="5" spans="1:4" ht="18.75" thickBot="1">
      <c r="A5" s="145"/>
      <c r="B5" s="145"/>
      <c r="C5" s="145"/>
      <c r="D5" s="145"/>
    </row>
    <row r="6" spans="1:4" ht="18.75" thickTop="1">
      <c r="A6" s="189" t="s">
        <v>144</v>
      </c>
      <c r="B6" s="146" t="s">
        <v>145</v>
      </c>
      <c r="C6" s="189" t="s">
        <v>146</v>
      </c>
      <c r="D6" s="146" t="s">
        <v>145</v>
      </c>
    </row>
    <row r="7" spans="1:4" ht="18.75" thickBot="1">
      <c r="A7" s="190"/>
      <c r="B7" s="147" t="s">
        <v>147</v>
      </c>
      <c r="C7" s="190"/>
      <c r="D7" s="147" t="s">
        <v>147</v>
      </c>
    </row>
    <row r="8" spans="1:4" ht="18.75" thickTop="1">
      <c r="A8" s="148"/>
      <c r="B8" s="149"/>
      <c r="C8" s="148"/>
      <c r="D8" s="150"/>
    </row>
    <row r="9" spans="1:4" ht="18">
      <c r="A9" s="151" t="s">
        <v>172</v>
      </c>
      <c r="B9" s="152">
        <f>+'Center Wise Profit'!H24</f>
        <v>108535</v>
      </c>
      <c r="C9" s="154" t="s">
        <v>150</v>
      </c>
      <c r="D9" s="153">
        <v>50000</v>
      </c>
    </row>
    <row r="10" spans="1:4" ht="18">
      <c r="A10" s="151"/>
      <c r="B10" s="152"/>
      <c r="C10" s="154"/>
      <c r="D10" s="153"/>
    </row>
    <row r="11" spans="1:4" ht="18.75">
      <c r="A11" s="151" t="s">
        <v>148</v>
      </c>
      <c r="B11" s="152">
        <v>-83985</v>
      </c>
      <c r="C11" s="159" t="s">
        <v>151</v>
      </c>
      <c r="D11" s="153">
        <v>90454</v>
      </c>
    </row>
    <row r="12" spans="1:4" ht="18">
      <c r="A12" s="151"/>
      <c r="B12" s="152"/>
      <c r="C12" s="155"/>
      <c r="D12" s="153"/>
    </row>
    <row r="13" spans="1:4" ht="18">
      <c r="A13" s="151"/>
      <c r="B13" s="152"/>
      <c r="C13" s="155" t="s">
        <v>149</v>
      </c>
      <c r="D13" s="153">
        <v>52066</v>
      </c>
    </row>
    <row r="14" spans="1:4" ht="18">
      <c r="A14" s="151"/>
      <c r="B14" s="152"/>
      <c r="C14" s="151"/>
      <c r="D14" s="153"/>
    </row>
    <row r="15" spans="1:4" ht="18">
      <c r="A15" s="151"/>
      <c r="B15" s="152"/>
      <c r="C15" s="154"/>
      <c r="D15" s="153"/>
    </row>
    <row r="16" spans="1:4" ht="18">
      <c r="A16" s="151"/>
      <c r="B16" s="152"/>
      <c r="C16" s="151"/>
      <c r="D16" s="153"/>
    </row>
    <row r="17" spans="1:4" ht="18">
      <c r="A17" s="151"/>
      <c r="B17" s="152"/>
      <c r="C17" s="151"/>
      <c r="D17" s="153"/>
    </row>
    <row r="18" spans="1:4" ht="18">
      <c r="A18" s="151"/>
      <c r="B18" s="152"/>
      <c r="C18" s="151"/>
      <c r="D18" s="153"/>
    </row>
    <row r="19" spans="1:4" ht="18">
      <c r="A19" s="151"/>
      <c r="B19" s="152"/>
      <c r="C19" s="154"/>
      <c r="D19" s="153"/>
    </row>
    <row r="20" spans="1:4" ht="18.75" thickBot="1">
      <c r="A20" s="151"/>
      <c r="B20" s="152"/>
      <c r="C20" s="151"/>
      <c r="D20" s="153"/>
    </row>
    <row r="21" spans="1:4" ht="24.75" thickTop="1" thickBot="1">
      <c r="A21" s="156" t="s">
        <v>11</v>
      </c>
      <c r="B21" s="157">
        <v>192520</v>
      </c>
      <c r="C21" s="156" t="s">
        <v>11</v>
      </c>
      <c r="D21" s="157">
        <f>SUM(D8:D20)</f>
        <v>192520</v>
      </c>
    </row>
    <row r="22" spans="1:4" ht="18.75" thickTop="1">
      <c r="A22" s="145"/>
      <c r="B22" s="145"/>
      <c r="C22" s="145"/>
      <c r="D22" s="145"/>
    </row>
    <row r="23" spans="1:4" ht="32.25" customHeight="1">
      <c r="D23" s="158">
        <f>B21-D21</f>
        <v>0</v>
      </c>
    </row>
  </sheetData>
  <mergeCells count="4">
    <mergeCell ref="A3:D3"/>
    <mergeCell ref="A4:D4"/>
    <mergeCell ref="A6:A7"/>
    <mergeCell ref="C6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Reciepts</vt:lpstr>
      <vt:lpstr>Center Wise</vt:lpstr>
      <vt:lpstr>Group Expenses Center wise</vt:lpstr>
      <vt:lpstr>Center Wise Profit</vt:lpstr>
      <vt:lpstr>Center Wise PBT</vt:lpstr>
      <vt:lpstr>Exp-STEMT</vt:lpstr>
      <vt:lpstr>CF STMT</vt:lpstr>
      <vt:lpstr>FF STMT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2010-12-23T11:08:15Z</dcterms:modified>
</cp:coreProperties>
</file>