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4895" windowHeight="7110"/>
  </bookViews>
  <sheets>
    <sheet name="Excide" sheetId="1" r:id="rId1"/>
  </sheets>
  <externalReferences>
    <externalReference r:id="rId2"/>
    <externalReference r:id="rId3"/>
    <externalReference r:id="rId4"/>
  </externalReferences>
  <definedNames>
    <definedName name="a\">#REF!</definedName>
    <definedName name="ai" localSheetId="0">'[3]inverter cost'!#REF!</definedName>
    <definedName name="ai">'[3]inverter cost'!#REF!</definedName>
  </definedNames>
  <calcPr calcId="124519"/>
</workbook>
</file>

<file path=xl/calcChain.xml><?xml version="1.0" encoding="utf-8"?>
<calcChain xmlns="http://schemas.openxmlformats.org/spreadsheetml/2006/main">
  <c r="G107" i="1"/>
  <c r="D107"/>
  <c r="G106"/>
  <c r="D106"/>
  <c r="J105"/>
  <c r="I105"/>
  <c r="J104"/>
  <c r="G103"/>
  <c r="J48"/>
  <c r="J47"/>
  <c r="J46"/>
  <c r="J45"/>
  <c r="J44"/>
  <c r="J43"/>
  <c r="J42"/>
  <c r="J41"/>
  <c r="J40"/>
  <c r="J39"/>
  <c r="J38"/>
  <c r="J37"/>
  <c r="J36"/>
  <c r="J33"/>
  <c r="J32"/>
  <c r="J31"/>
  <c r="J30"/>
  <c r="J28"/>
  <c r="J27"/>
  <c r="J26"/>
  <c r="J25"/>
  <c r="J24"/>
  <c r="J23"/>
  <c r="O13"/>
  <c r="P13" s="1"/>
  <c r="Q13" s="1"/>
  <c r="R13" s="1"/>
  <c r="N9"/>
  <c r="J29"/>
  <c r="N8"/>
  <c r="N7"/>
  <c r="N5"/>
  <c r="R4"/>
  <c r="J7" s="1"/>
  <c r="N4"/>
  <c r="J6" l="1"/>
  <c r="J10"/>
  <c r="J15"/>
  <c r="J34"/>
  <c r="K34" s="1"/>
  <c r="J49"/>
  <c r="K49" s="1"/>
  <c r="J9"/>
  <c r="O14"/>
  <c r="P14" s="1"/>
  <c r="Q14" s="1"/>
  <c r="R14" s="1"/>
  <c r="J11" l="1"/>
  <c r="K11" s="1"/>
  <c r="J16"/>
  <c r="J17" l="1"/>
  <c r="J18" l="1"/>
  <c r="J19"/>
  <c r="J20" s="1"/>
  <c r="J21" l="1"/>
  <c r="J50" s="1"/>
  <c r="K20"/>
  <c r="K50" s="1"/>
  <c r="J106" l="1"/>
  <c r="J103"/>
  <c r="J107"/>
</calcChain>
</file>

<file path=xl/sharedStrings.xml><?xml version="1.0" encoding="utf-8"?>
<sst xmlns="http://schemas.openxmlformats.org/spreadsheetml/2006/main" count="145" uniqueCount="112">
  <si>
    <t>Parts</t>
  </si>
  <si>
    <t>Nos per battery</t>
  </si>
  <si>
    <t>Qty  per plate</t>
  </si>
  <si>
    <t>Qty per battery</t>
  </si>
  <si>
    <t>Total 
Qty</t>
  </si>
  <si>
    <t>UOM</t>
  </si>
  <si>
    <t xml:space="preserve">Cost per unit </t>
  </si>
  <si>
    <t>Cost per battery</t>
  </si>
  <si>
    <t>% to TC</t>
  </si>
  <si>
    <t>Net Cost of Alloy</t>
  </si>
  <si>
    <t>Rs./Kg</t>
  </si>
  <si>
    <t>Active Material For Tubular</t>
  </si>
  <si>
    <t>A)</t>
  </si>
  <si>
    <t>Plate Making</t>
  </si>
  <si>
    <t>Part Casting</t>
  </si>
  <si>
    <t>Active Material Cost</t>
  </si>
  <si>
    <t>I)</t>
  </si>
  <si>
    <t>Positive Plate</t>
  </si>
  <si>
    <t>(Nos)</t>
  </si>
  <si>
    <t>(Gms)</t>
  </si>
  <si>
    <t>Grid Alloy</t>
  </si>
  <si>
    <t>Grid alloy- Sb alloy (Spine)</t>
  </si>
  <si>
    <t>Kgs</t>
  </si>
  <si>
    <t>Active Material:-</t>
  </si>
  <si>
    <t>Oxide</t>
  </si>
  <si>
    <t>Inv./Auto +ve (am)</t>
  </si>
  <si>
    <t>II)</t>
  </si>
  <si>
    <t>Negative Plate</t>
  </si>
  <si>
    <t>Radial -ve (am)</t>
  </si>
  <si>
    <t>Grid alloy- Sb alloy</t>
  </si>
  <si>
    <t>Inverter -ve (am)</t>
  </si>
  <si>
    <t>wet paste - receipe -ve</t>
  </si>
  <si>
    <t>Sub-total Plates Material</t>
  </si>
  <si>
    <t>Scrap Credit of Plate Tip</t>
  </si>
  <si>
    <t>Gms/Plate</t>
  </si>
  <si>
    <t>Qty/Batt.</t>
  </si>
  <si>
    <t>Org. Value</t>
  </si>
  <si>
    <t>Scrap Val</t>
  </si>
  <si>
    <t>Per Plate</t>
  </si>
  <si>
    <t>B)</t>
  </si>
  <si>
    <t>Assembly</t>
  </si>
  <si>
    <t>Radial +ve</t>
  </si>
  <si>
    <t>Lead Parts</t>
  </si>
  <si>
    <t>(T.Gms)</t>
  </si>
  <si>
    <t>Radial -ve</t>
  </si>
  <si>
    <t>Terminal</t>
  </si>
  <si>
    <t>End Pole</t>
  </si>
  <si>
    <t>Middle Strap</t>
  </si>
  <si>
    <t>End Strap</t>
  </si>
  <si>
    <t>Burning alloy</t>
  </si>
  <si>
    <t>Sub-total Lead Parts</t>
  </si>
  <si>
    <t>Total Lead Cost</t>
  </si>
  <si>
    <t>C)</t>
  </si>
  <si>
    <t>Bought Out - RM Components</t>
  </si>
  <si>
    <t>Container</t>
  </si>
  <si>
    <t>Nos</t>
  </si>
  <si>
    <t>Lid</t>
  </si>
  <si>
    <t>Vent Plug -1</t>
  </si>
  <si>
    <t>Vent Plug -2</t>
  </si>
  <si>
    <t>Handle</t>
  </si>
  <si>
    <t>Shim</t>
  </si>
  <si>
    <t>Separator</t>
  </si>
  <si>
    <t>Grommet</t>
  </si>
  <si>
    <t>Acid Gr. 1.20</t>
  </si>
  <si>
    <t>Ltrs</t>
  </si>
  <si>
    <t>Bottom Bar &amp; Tubular Bag</t>
  </si>
  <si>
    <t>Other ( if any)</t>
  </si>
  <si>
    <t>Total</t>
  </si>
  <si>
    <t>D)</t>
  </si>
  <si>
    <t>Packing Material :</t>
  </si>
  <si>
    <t>Carton Box</t>
  </si>
  <si>
    <t>Thermocol</t>
  </si>
  <si>
    <t>Set</t>
  </si>
  <si>
    <t>Screen Printing</t>
  </si>
  <si>
    <t>Warranty Card</t>
  </si>
  <si>
    <t>Hologram</t>
  </si>
  <si>
    <t>Terminal Cap</t>
  </si>
  <si>
    <t>Ceramic Vent Plug</t>
  </si>
  <si>
    <t>Nuts and Bolt</t>
  </si>
  <si>
    <t>Bopp Tap</t>
  </si>
  <si>
    <t>Mtr</t>
  </si>
  <si>
    <t>Petrolium Jelly</t>
  </si>
  <si>
    <t>Gms</t>
  </si>
  <si>
    <t>Caution Lable Sticker</t>
  </si>
  <si>
    <t>Poly Pouch for Petrolium Jelly</t>
  </si>
  <si>
    <t>Poly Pouch for Warranty Card</t>
  </si>
  <si>
    <t>Total BOM Cost</t>
  </si>
  <si>
    <t xml:space="preserve"> </t>
  </si>
  <si>
    <t>Group Burning (DA &amp; O2)</t>
  </si>
  <si>
    <t>0.45% of BOM Cost</t>
  </si>
  <si>
    <t>Acid</t>
  </si>
  <si>
    <t>Acid Gravity 1.225</t>
  </si>
  <si>
    <t>Power</t>
  </si>
  <si>
    <t>Kwh</t>
  </si>
  <si>
    <t>Salary and Wages</t>
  </si>
  <si>
    <t>%age</t>
  </si>
  <si>
    <t>Overhead (Mfg,Admin, Consum.)</t>
  </si>
  <si>
    <t>Asmpt.</t>
  </si>
  <si>
    <t>(Actual Loss incurred due to rejection not yet calculated and its Major head)</t>
  </si>
  <si>
    <t>1)</t>
  </si>
  <si>
    <t>In Grid Casting we have consider 3% Dross Generation. Credit taken of Scrap @ Rs. 40.00/ kg (Actual Not available)</t>
  </si>
  <si>
    <t>2)</t>
  </si>
  <si>
    <t>In Part Casting we have consider 3% Dross Generation. Credit taken of Scrap @ Rs. 40.00/ kg  (Actual Not available)</t>
  </si>
  <si>
    <t>3)</t>
  </si>
  <si>
    <t>In Plate Pasting section we have consider 5% Scrap Generation. Credit taken of Scrap @ Rs. 40.00/ kg  (Actual will be quantified very soon)</t>
  </si>
  <si>
    <t>4)</t>
  </si>
  <si>
    <t>Material Rejection in assy taken Cont. 1% Lid 1%, Seperator 0.50% and Plates 1% and Credit taken of the same</t>
  </si>
  <si>
    <t>5)</t>
  </si>
  <si>
    <t xml:space="preserve">In Plate Parting/Cutting Scrap of Tip given above in right hand side and credit taken </t>
  </si>
  <si>
    <t>6)</t>
  </si>
  <si>
    <t>Batteries rejection in Packing due to HRD Fail Scrap cost taken @ 0.08% Operating cost (it was actual 0.35%)(Less figure taken due no credit scrap taken)</t>
  </si>
  <si>
    <t>BOM Cost Format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</si>
</sst>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6"/>
      <color indexed="8"/>
      <name val="MS Sans Serif"/>
      <family val="2"/>
    </font>
    <font>
      <b/>
      <sz val="10"/>
      <color indexed="8"/>
      <name val="MS Sans Serif"/>
      <family val="2"/>
    </font>
    <font>
      <sz val="10"/>
      <name val="MS Sans Serif"/>
      <family val="2"/>
    </font>
    <font>
      <sz val="10"/>
      <color indexed="9"/>
      <name val="MS Sans Serif"/>
      <family val="2"/>
    </font>
    <font>
      <b/>
      <sz val="11"/>
      <color indexed="8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0"/>
      <color indexed="12"/>
      <name val="MS Sans Serif"/>
      <family val="2"/>
    </font>
    <font>
      <b/>
      <sz val="10"/>
      <color indexed="10"/>
      <name val="MS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2" fontId="1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4" fontId="1" fillId="0" borderId="6" xfId="0" applyNumberFormat="1" applyFont="1" applyFill="1" applyBorder="1"/>
    <xf numFmtId="0" fontId="1" fillId="0" borderId="6" xfId="0" applyFont="1" applyFill="1" applyBorder="1"/>
    <xf numFmtId="2" fontId="1" fillId="0" borderId="6" xfId="0" applyNumberFormat="1" applyFont="1" applyFill="1" applyBorder="1" applyAlignment="1">
      <alignment horizontal="center"/>
    </xf>
    <xf numFmtId="0" fontId="3" fillId="0" borderId="4" xfId="0" applyFont="1" applyBorder="1"/>
    <xf numFmtId="2" fontId="1" fillId="0" borderId="0" xfId="0" applyNumberFormat="1" applyFont="1"/>
    <xf numFmtId="2" fontId="5" fillId="0" borderId="0" xfId="0" applyNumberFormat="1" applyFont="1"/>
    <xf numFmtId="0" fontId="1" fillId="0" borderId="4" xfId="0" applyFont="1" applyBorder="1" applyAlignment="1">
      <alignment horizontal="left" indent="1"/>
    </xf>
    <xf numFmtId="164" fontId="1" fillId="0" borderId="6" xfId="0" applyNumberFormat="1" applyFont="1" applyBorder="1"/>
    <xf numFmtId="0" fontId="1" fillId="0" borderId="6" xfId="0" applyFont="1" applyBorder="1" applyAlignment="1">
      <alignment vertical="center"/>
    </xf>
    <xf numFmtId="2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9" fontId="5" fillId="0" borderId="0" xfId="1" applyFont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165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/>
    <xf numFmtId="0" fontId="3" fillId="0" borderId="6" xfId="0" applyFont="1" applyBorder="1"/>
    <xf numFmtId="164" fontId="1" fillId="0" borderId="6" xfId="0" applyNumberFormat="1" applyFont="1" applyBorder="1" applyAlignment="1">
      <alignment horizontal="right"/>
    </xf>
    <xf numFmtId="0" fontId="6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6" fillId="0" borderId="4" xfId="0" applyFont="1" applyBorder="1"/>
    <xf numFmtId="0" fontId="1" fillId="0" borderId="15" xfId="0" applyFont="1" applyBorder="1"/>
    <xf numFmtId="0" fontId="6" fillId="0" borderId="15" xfId="0" applyFont="1" applyBorder="1"/>
    <xf numFmtId="2" fontId="3" fillId="0" borderId="15" xfId="0" applyNumberFormat="1" applyFont="1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10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/>
    <xf numFmtId="10" fontId="1" fillId="0" borderId="6" xfId="0" applyNumberFormat="1" applyFont="1" applyBorder="1"/>
    <xf numFmtId="0" fontId="3" fillId="2" borderId="0" xfId="0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Y%2010-11\STUDY\Exide%206LMS%2040%20vs%20%20BTR%204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Y%2010-11\prod%20cost\September\Solan%20Costing%20@%2096.50%20(Aug%2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iren/AppData/Local/Microsoft/Windows/Temporary%20Internet%20Files/Content.IE5/FYAVQJD1/Marketing/October%2009/1-31st%20july%20costing%20and%20scheme%20propos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rates"/>
      <sheetName val="Excide"/>
      <sheetName val="Summ"/>
    </sheetNames>
    <sheetDataSet>
      <sheetData sheetId="0"/>
      <sheetData sheetId="1">
        <row r="5">
          <cell r="K5">
            <v>109.59670280752577</v>
          </cell>
          <cell r="O5">
            <v>106.74166341272939</v>
          </cell>
        </row>
        <row r="7">
          <cell r="E7">
            <v>91.320117448857374</v>
          </cell>
        </row>
        <row r="8">
          <cell r="E8">
            <v>92.199674412052602</v>
          </cell>
        </row>
        <row r="9">
          <cell r="E9">
            <v>92.130527574703152</v>
          </cell>
        </row>
        <row r="10">
          <cell r="K10">
            <v>109.59670280752577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.5 LC"/>
      <sheetName val="5 LB"/>
      <sheetName val="9B"/>
      <sheetName val="Atom 90"/>
      <sheetName val="Atom 135"/>
      <sheetName val="Atom 165"/>
      <sheetName val="Atom 200"/>
      <sheetName val="1000"/>
      <sheetName val="1200"/>
      <sheetName val="Master"/>
      <sheetName val="1350P"/>
      <sheetName val="1350E"/>
      <sheetName val="1450"/>
      <sheetName val="1500P"/>
      <sheetName val="1500E"/>
      <sheetName val="1600"/>
      <sheetName val="1900"/>
      <sheetName val="N100"/>
      <sheetName val="N88"/>
      <sheetName val="N120"/>
      <sheetName val="N135"/>
      <sheetName val="N150"/>
      <sheetName val="N200A"/>
      <sheetName val="NS35Z"/>
      <sheetName val="N40R"/>
      <sheetName val="M40+"/>
      <sheetName val="N50R"/>
      <sheetName val="M50+"/>
      <sheetName val="N70Z"/>
      <sheetName val="N70+"/>
      <sheetName val="BT500"/>
      <sheetName val="BT2000"/>
      <sheetName val="BT14000"/>
      <sheetName val="BT16000"/>
      <sheetName val="BT14000 (8mm)"/>
      <sheetName val="BT16000 (8mm)"/>
      <sheetName val="BT18000"/>
      <sheetName val="BT400"/>
      <sheetName val="BTR75"/>
      <sheetName val="BT40"/>
      <sheetName val="BT60"/>
      <sheetName val="BT80"/>
      <sheetName val="BT100"/>
      <sheetName val="6v4ah"/>
      <sheetName val="7.5ah"/>
      <sheetName val="9ah"/>
      <sheetName val="12ah"/>
      <sheetName val="17ah"/>
      <sheetName val="26ah"/>
      <sheetName val="42ah"/>
      <sheetName val="70ah"/>
      <sheetName val="100ah"/>
      <sheetName val="150ah"/>
      <sheetName val="200ah"/>
      <sheetName val="RM"/>
      <sheetName val="BT40(48)"/>
      <sheetName val="BT60 (48)"/>
      <sheetName val="BT80 (48)"/>
      <sheetName val="BT100 (48)"/>
      <sheetName val="BTR40 (36)"/>
      <sheetName val="BTR75 (36)"/>
      <sheetName val="BTT14k (48)"/>
      <sheetName val="BTT16k (48)"/>
      <sheetName val="BTT500(60)"/>
      <sheetName val="sum"/>
      <sheetName val="BTR40"/>
      <sheetName val="rates"/>
      <sheetName val="Sale rate"/>
      <sheetName val="M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8">
          <cell r="D118" t="str">
            <v>6.50% of BOM Cost</v>
          </cell>
        </row>
        <row r="119">
          <cell r="D119" t="str">
            <v>10.00% of BOM Cost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late tub cost"/>
      <sheetName val="tubular  cost"/>
      <sheetName val="inverter cost"/>
      <sheetName val="truck"/>
      <sheetName val="car"/>
      <sheetName val="cost analysis + ADI SCH"/>
      <sheetName val="COST ANALYSIS + GA SCHEME"/>
      <sheetName val="Model Analysis GA Vs. ADI"/>
      <sheetName val="Competitor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tabSelected="1" zoomScale="80" zoomScaleNormal="80" workbookViewId="0">
      <pane xSplit="3" ySplit="3" topLeftCell="D4" activePane="bottomRight" state="frozen"/>
      <selection activeCell="G45" sqref="G45"/>
      <selection pane="topRight" activeCell="G45" sqref="G45"/>
      <selection pane="bottomLeft" activeCell="G45" sqref="G45"/>
      <selection pane="bottomRight" activeCell="G20" sqref="G20:G21"/>
    </sheetView>
  </sheetViews>
  <sheetFormatPr defaultRowHeight="15.75" customHeight="1"/>
  <cols>
    <col min="1" max="1" width="7.42578125" style="1" customWidth="1"/>
    <col min="2" max="2" width="7.28515625" style="1" customWidth="1"/>
    <col min="3" max="3" width="35.85546875" style="1" customWidth="1"/>
    <col min="4" max="7" width="9.140625" style="1"/>
    <col min="8" max="8" width="6.140625" style="1" bestFit="1" customWidth="1"/>
    <col min="9" max="9" width="9.140625" style="1"/>
    <col min="10" max="10" width="11.140625" style="1" bestFit="1" customWidth="1"/>
    <col min="11" max="11" width="7.85546875" style="1" bestFit="1" customWidth="1"/>
    <col min="12" max="12" width="8.42578125" style="1" customWidth="1"/>
    <col min="13" max="13" width="22.42578125" style="1" hidden="1" customWidth="1"/>
    <col min="14" max="18" width="0" style="1" hidden="1" customWidth="1"/>
    <col min="19" max="16384" width="9.140625" style="1"/>
  </cols>
  <sheetData>
    <row r="1" spans="1:18" ht="23.25" customHeight="1">
      <c r="B1" s="2" t="s">
        <v>111</v>
      </c>
      <c r="C1" s="3"/>
      <c r="D1" s="3"/>
      <c r="E1" s="3"/>
      <c r="F1" s="3"/>
      <c r="G1" s="3"/>
      <c r="H1" s="3"/>
      <c r="I1" s="3"/>
      <c r="J1" s="4"/>
    </row>
    <row r="2" spans="1:18" ht="15.75" customHeight="1">
      <c r="I2" s="5"/>
      <c r="J2" s="5"/>
    </row>
    <row r="3" spans="1:18" ht="30.75" customHeight="1">
      <c r="A3" s="6"/>
      <c r="B3" s="7"/>
      <c r="C3" s="8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10" t="s">
        <v>5</v>
      </c>
      <c r="I3" s="9" t="s">
        <v>6</v>
      </c>
      <c r="J3" s="9" t="s">
        <v>7</v>
      </c>
      <c r="K3" s="11" t="s">
        <v>8</v>
      </c>
      <c r="M3" s="12" t="s">
        <v>9</v>
      </c>
      <c r="N3" s="7" t="s">
        <v>10</v>
      </c>
      <c r="P3" s="12" t="s">
        <v>11</v>
      </c>
      <c r="Q3" s="13"/>
      <c r="R3" s="13"/>
    </row>
    <row r="4" spans="1:18" ht="15.75" customHeight="1">
      <c r="B4" s="14" t="s">
        <v>12</v>
      </c>
      <c r="C4" s="15" t="s">
        <v>13</v>
      </c>
      <c r="D4" s="16"/>
      <c r="E4" s="17"/>
      <c r="F4" s="17"/>
      <c r="G4" s="17"/>
      <c r="H4" s="17"/>
      <c r="I4" s="17"/>
      <c r="J4" s="17"/>
      <c r="M4" s="13" t="s">
        <v>14</v>
      </c>
      <c r="N4" s="18">
        <f>+[1]rates!K10</f>
        <v>109.59670280752577</v>
      </c>
      <c r="P4" s="13" t="s">
        <v>15</v>
      </c>
      <c r="Q4" s="13"/>
      <c r="R4" s="18">
        <f>+[1]rates!O5</f>
        <v>106.74166341272939</v>
      </c>
    </row>
    <row r="5" spans="1:18" ht="15.75" customHeight="1">
      <c r="B5" s="19" t="s">
        <v>16</v>
      </c>
      <c r="C5" s="20" t="s">
        <v>17</v>
      </c>
      <c r="D5" s="21" t="s">
        <v>18</v>
      </c>
      <c r="E5" s="21" t="s">
        <v>19</v>
      </c>
      <c r="F5" s="21" t="s">
        <v>18</v>
      </c>
      <c r="G5" s="22"/>
      <c r="H5" s="22"/>
      <c r="I5" s="22"/>
      <c r="J5" s="22"/>
      <c r="M5" s="13" t="s">
        <v>20</v>
      </c>
      <c r="N5" s="18">
        <f>+[1]rates!K5</f>
        <v>109.59670280752577</v>
      </c>
    </row>
    <row r="6" spans="1:18" ht="15.75" customHeight="1">
      <c r="B6" s="23">
        <v>1</v>
      </c>
      <c r="C6" s="24" t="s">
        <v>21</v>
      </c>
      <c r="D6" s="25"/>
      <c r="E6" s="26"/>
      <c r="F6" s="27"/>
      <c r="G6" s="28"/>
      <c r="H6" s="29" t="s">
        <v>22</v>
      </c>
      <c r="I6" s="30"/>
      <c r="J6" s="30">
        <f>+I6*G6</f>
        <v>0</v>
      </c>
      <c r="M6" s="31" t="s">
        <v>23</v>
      </c>
      <c r="N6" s="13"/>
    </row>
    <row r="7" spans="1:18" ht="15.75" customHeight="1">
      <c r="A7" s="32"/>
      <c r="B7" s="23">
        <v>2</v>
      </c>
      <c r="C7" s="24" t="s">
        <v>24</v>
      </c>
      <c r="D7" s="25"/>
      <c r="E7" s="27"/>
      <c r="F7" s="27"/>
      <c r="G7" s="28"/>
      <c r="H7" s="29" t="s">
        <v>22</v>
      </c>
      <c r="I7" s="30"/>
      <c r="J7" s="30">
        <f>+I7*G7</f>
        <v>0</v>
      </c>
      <c r="K7" s="33"/>
      <c r="M7" s="34" t="s">
        <v>25</v>
      </c>
      <c r="N7" s="18">
        <f>+[1]rates!E7</f>
        <v>91.320117448857374</v>
      </c>
    </row>
    <row r="8" spans="1:18" ht="15.75" customHeight="1">
      <c r="B8" s="19" t="s">
        <v>26</v>
      </c>
      <c r="C8" s="20" t="s">
        <v>27</v>
      </c>
      <c r="D8" s="22"/>
      <c r="E8" s="22"/>
      <c r="F8" s="22"/>
      <c r="G8" s="35"/>
      <c r="H8" s="22"/>
      <c r="I8" s="22"/>
      <c r="J8" s="21"/>
      <c r="M8" s="34" t="s">
        <v>28</v>
      </c>
      <c r="N8" s="18">
        <f>+[1]rates!E8</f>
        <v>92.199674412052602</v>
      </c>
    </row>
    <row r="9" spans="1:18" ht="15.75" customHeight="1">
      <c r="B9" s="23">
        <v>3</v>
      </c>
      <c r="C9" s="36" t="s">
        <v>29</v>
      </c>
      <c r="D9" s="21"/>
      <c r="E9" s="21"/>
      <c r="F9" s="21"/>
      <c r="G9" s="35"/>
      <c r="H9" s="22" t="s">
        <v>22</v>
      </c>
      <c r="I9" s="37"/>
      <c r="J9" s="37">
        <f>+I9*G9</f>
        <v>0</v>
      </c>
      <c r="M9" s="34" t="s">
        <v>30</v>
      </c>
      <c r="N9" s="18">
        <f>+[1]rates!E9</f>
        <v>92.130527574703152</v>
      </c>
    </row>
    <row r="10" spans="1:18" ht="15.75" customHeight="1">
      <c r="A10" s="32"/>
      <c r="B10" s="23">
        <v>4</v>
      </c>
      <c r="C10" s="36" t="s">
        <v>31</v>
      </c>
      <c r="D10" s="21"/>
      <c r="E10" s="38"/>
      <c r="F10" s="21"/>
      <c r="G10" s="35"/>
      <c r="H10" s="22" t="s">
        <v>22</v>
      </c>
      <c r="I10" s="37"/>
      <c r="J10" s="37">
        <f>+I10*G10</f>
        <v>0</v>
      </c>
      <c r="M10" s="13"/>
      <c r="N10" s="13"/>
    </row>
    <row r="11" spans="1:18" ht="15.75" customHeight="1">
      <c r="B11" s="13"/>
      <c r="C11" s="12" t="s">
        <v>32</v>
      </c>
      <c r="D11" s="13"/>
      <c r="E11" s="13"/>
      <c r="F11" s="13"/>
      <c r="G11" s="39"/>
      <c r="H11" s="13"/>
      <c r="I11" s="13"/>
      <c r="J11" s="40">
        <f>+SUM(J6:J10)</f>
        <v>0</v>
      </c>
      <c r="K11" s="41" t="e">
        <f>+J11/#REF!</f>
        <v>#REF!</v>
      </c>
    </row>
    <row r="12" spans="1:18" ht="15.75" customHeight="1">
      <c r="B12" s="17"/>
      <c r="C12" s="17"/>
      <c r="D12" s="17"/>
      <c r="E12" s="17"/>
      <c r="F12" s="17"/>
      <c r="G12" s="17"/>
      <c r="H12" s="17"/>
      <c r="I12" s="17"/>
      <c r="J12" s="17"/>
      <c r="M12" s="13" t="s">
        <v>33</v>
      </c>
      <c r="N12" s="13" t="s">
        <v>34</v>
      </c>
      <c r="O12" s="13" t="s">
        <v>35</v>
      </c>
      <c r="P12" s="13" t="s">
        <v>36</v>
      </c>
      <c r="Q12" s="13" t="s">
        <v>37</v>
      </c>
      <c r="R12" s="13" t="s">
        <v>38</v>
      </c>
    </row>
    <row r="13" spans="1:18" ht="15.75" customHeight="1">
      <c r="B13" s="42" t="s">
        <v>39</v>
      </c>
      <c r="C13" s="43" t="s">
        <v>40</v>
      </c>
      <c r="D13" s="22"/>
      <c r="E13" s="22"/>
      <c r="F13" s="22"/>
      <c r="G13" s="22"/>
      <c r="H13" s="22"/>
      <c r="I13" s="22"/>
      <c r="J13" s="22"/>
      <c r="M13" s="13" t="s">
        <v>41</v>
      </c>
      <c r="N13" s="44">
        <v>0</v>
      </c>
      <c r="O13" s="45">
        <f>+N13*F6</f>
        <v>0</v>
      </c>
      <c r="P13" s="18">
        <f>+O13*N5/1000</f>
        <v>0</v>
      </c>
      <c r="Q13" s="18">
        <f>+P13*0.4</f>
        <v>0</v>
      </c>
      <c r="R13" s="46" t="e">
        <f>+Q13/D6</f>
        <v>#DIV/0!</v>
      </c>
    </row>
    <row r="14" spans="1:18" ht="15.75" customHeight="1">
      <c r="B14" s="22"/>
      <c r="C14" s="47" t="s">
        <v>42</v>
      </c>
      <c r="D14" s="23" t="s">
        <v>18</v>
      </c>
      <c r="E14" s="23" t="s">
        <v>19</v>
      </c>
      <c r="F14" s="23" t="s">
        <v>43</v>
      </c>
      <c r="G14" s="21"/>
      <c r="H14" s="22"/>
      <c r="I14" s="22"/>
      <c r="J14" s="22"/>
      <c r="M14" s="13" t="s">
        <v>44</v>
      </c>
      <c r="N14" s="44">
        <v>0</v>
      </c>
      <c r="O14" s="45">
        <f>+N14*F9</f>
        <v>0</v>
      </c>
      <c r="P14" s="18">
        <f>+O14*N5/1000</f>
        <v>0</v>
      </c>
      <c r="Q14" s="18">
        <f>+P14*0.4</f>
        <v>0</v>
      </c>
      <c r="R14" s="46" t="e">
        <f>+Q14/D9</f>
        <v>#DIV/0!</v>
      </c>
    </row>
    <row r="15" spans="1:18" ht="15.75" customHeight="1">
      <c r="B15" s="22"/>
      <c r="C15" s="22" t="s">
        <v>45</v>
      </c>
      <c r="D15" s="21"/>
      <c r="E15" s="21"/>
      <c r="F15" s="21"/>
      <c r="G15" s="48"/>
      <c r="H15" s="22" t="s">
        <v>22</v>
      </c>
      <c r="I15" s="37"/>
      <c r="J15" s="37">
        <f>+I15*G15</f>
        <v>0</v>
      </c>
    </row>
    <row r="16" spans="1:18" ht="15.75" customHeight="1">
      <c r="B16" s="22"/>
      <c r="C16" s="22" t="s">
        <v>46</v>
      </c>
      <c r="D16" s="21"/>
      <c r="E16" s="21"/>
      <c r="F16" s="21"/>
      <c r="G16" s="48"/>
      <c r="H16" s="22" t="s">
        <v>22</v>
      </c>
      <c r="I16" s="37"/>
      <c r="J16" s="37">
        <f>+I16*G16</f>
        <v>0</v>
      </c>
    </row>
    <row r="17" spans="1:13" ht="15.75" customHeight="1">
      <c r="B17" s="22"/>
      <c r="C17" s="22" t="s">
        <v>47</v>
      </c>
      <c r="D17" s="21"/>
      <c r="E17" s="21"/>
      <c r="F17" s="21"/>
      <c r="G17" s="48"/>
      <c r="H17" s="22" t="s">
        <v>22</v>
      </c>
      <c r="I17" s="37"/>
      <c r="J17" s="37">
        <f>+I17*G17</f>
        <v>0</v>
      </c>
    </row>
    <row r="18" spans="1:13" ht="15.75" customHeight="1">
      <c r="B18" s="22"/>
      <c r="C18" s="22" t="s">
        <v>48</v>
      </c>
      <c r="D18" s="21"/>
      <c r="E18" s="21"/>
      <c r="F18" s="21"/>
      <c r="G18" s="48"/>
      <c r="H18" s="22" t="s">
        <v>22</v>
      </c>
      <c r="I18" s="37"/>
      <c r="J18" s="37">
        <f>+I18*G18</f>
        <v>0</v>
      </c>
    </row>
    <row r="19" spans="1:13" ht="15.75" customHeight="1">
      <c r="B19" s="22"/>
      <c r="C19" s="22" t="s">
        <v>49</v>
      </c>
      <c r="D19" s="21"/>
      <c r="E19" s="21"/>
      <c r="F19" s="21"/>
      <c r="G19" s="48"/>
      <c r="H19" s="22" t="s">
        <v>22</v>
      </c>
      <c r="I19" s="37"/>
      <c r="J19" s="37">
        <f>+I19*G19</f>
        <v>0</v>
      </c>
    </row>
    <row r="20" spans="1:13" ht="15.75" customHeight="1">
      <c r="B20" s="13"/>
      <c r="C20" s="12" t="s">
        <v>50</v>
      </c>
      <c r="D20" s="13"/>
      <c r="E20" s="13"/>
      <c r="F20" s="13"/>
      <c r="G20" s="40"/>
      <c r="H20" s="13"/>
      <c r="I20" s="13"/>
      <c r="J20" s="40">
        <f>+SUM(J15:J19)</f>
        <v>0</v>
      </c>
      <c r="K20" s="41" t="e">
        <f>+J20/#REF!</f>
        <v>#REF!</v>
      </c>
      <c r="M20" s="32"/>
    </row>
    <row r="21" spans="1:13" ht="15.75" customHeight="1">
      <c r="B21" s="13"/>
      <c r="C21" s="31" t="s">
        <v>51</v>
      </c>
      <c r="D21" s="13"/>
      <c r="E21" s="13"/>
      <c r="F21" s="13"/>
      <c r="G21" s="40"/>
      <c r="H21" s="13"/>
      <c r="I21" s="13"/>
      <c r="J21" s="40">
        <f>+J20+J11</f>
        <v>0</v>
      </c>
      <c r="K21" s="41"/>
      <c r="M21" s="32"/>
    </row>
    <row r="22" spans="1:13" ht="15.75" customHeight="1">
      <c r="B22" s="42" t="s">
        <v>52</v>
      </c>
      <c r="C22" s="49" t="s">
        <v>53</v>
      </c>
      <c r="D22" s="50"/>
      <c r="E22" s="51"/>
      <c r="F22" s="52"/>
      <c r="G22" s="22"/>
      <c r="H22" s="22"/>
      <c r="I22" s="22"/>
      <c r="J22" s="22"/>
    </row>
    <row r="23" spans="1:13" ht="15.75" customHeight="1">
      <c r="B23" s="22"/>
      <c r="C23" s="22" t="s">
        <v>54</v>
      </c>
      <c r="D23" s="53"/>
      <c r="E23" s="54"/>
      <c r="F23" s="55"/>
      <c r="G23" s="21"/>
      <c r="H23" s="22" t="s">
        <v>55</v>
      </c>
      <c r="I23" s="37"/>
      <c r="J23" s="37">
        <f>+I23*G23</f>
        <v>0</v>
      </c>
    </row>
    <row r="24" spans="1:13" ht="15.75" customHeight="1">
      <c r="B24" s="22"/>
      <c r="C24" s="22" t="s">
        <v>56</v>
      </c>
      <c r="D24" s="53"/>
      <c r="E24" s="54"/>
      <c r="F24" s="55"/>
      <c r="G24" s="21"/>
      <c r="H24" s="22" t="s">
        <v>55</v>
      </c>
      <c r="I24" s="37"/>
      <c r="J24" s="37">
        <f>+I24*G24</f>
        <v>0</v>
      </c>
    </row>
    <row r="25" spans="1:13" ht="15.75" customHeight="1">
      <c r="B25" s="22"/>
      <c r="C25" s="22" t="s">
        <v>57</v>
      </c>
      <c r="D25" s="53"/>
      <c r="E25" s="54"/>
      <c r="F25" s="55"/>
      <c r="G25" s="21"/>
      <c r="H25" s="22" t="s">
        <v>55</v>
      </c>
      <c r="I25" s="37"/>
      <c r="J25" s="21">
        <f t="shared" ref="J25:J32" si="0">+I25*G25</f>
        <v>0</v>
      </c>
    </row>
    <row r="26" spans="1:13" ht="15.75" customHeight="1">
      <c r="B26" s="22"/>
      <c r="C26" s="22" t="s">
        <v>58</v>
      </c>
      <c r="D26" s="53"/>
      <c r="E26" s="54"/>
      <c r="F26" s="55"/>
      <c r="G26" s="21"/>
      <c r="H26" s="22" t="s">
        <v>55</v>
      </c>
      <c r="I26" s="37"/>
      <c r="J26" s="37">
        <f t="shared" si="0"/>
        <v>0</v>
      </c>
    </row>
    <row r="27" spans="1:13" ht="15.75" customHeight="1">
      <c r="B27" s="22"/>
      <c r="C27" s="22" t="s">
        <v>59</v>
      </c>
      <c r="D27" s="53"/>
      <c r="E27" s="54"/>
      <c r="F27" s="55"/>
      <c r="G27" s="21"/>
      <c r="H27" s="22" t="s">
        <v>55</v>
      </c>
      <c r="I27" s="37"/>
      <c r="J27" s="21">
        <f t="shared" si="0"/>
        <v>0</v>
      </c>
    </row>
    <row r="28" spans="1:13" ht="15.75" customHeight="1">
      <c r="B28" s="22"/>
      <c r="C28" s="22" t="s">
        <v>60</v>
      </c>
      <c r="D28" s="53"/>
      <c r="E28" s="54"/>
      <c r="F28" s="55"/>
      <c r="G28" s="21"/>
      <c r="H28" s="22" t="s">
        <v>55</v>
      </c>
      <c r="I28" s="37"/>
      <c r="J28" s="37">
        <f t="shared" si="0"/>
        <v>0</v>
      </c>
    </row>
    <row r="29" spans="1:13" ht="15.75" customHeight="1">
      <c r="B29" s="22"/>
      <c r="C29" s="22" t="s">
        <v>61</v>
      </c>
      <c r="D29" s="53"/>
      <c r="E29" s="54"/>
      <c r="F29" s="55"/>
      <c r="G29" s="21"/>
      <c r="H29" s="22" t="s">
        <v>55</v>
      </c>
      <c r="I29" s="37"/>
      <c r="J29" s="37">
        <f t="shared" si="0"/>
        <v>0</v>
      </c>
    </row>
    <row r="30" spans="1:13" ht="15.75" customHeight="1">
      <c r="B30" s="22"/>
      <c r="C30" s="22" t="s">
        <v>62</v>
      </c>
      <c r="D30" s="53"/>
      <c r="E30" s="54"/>
      <c r="F30" s="55"/>
      <c r="G30" s="21"/>
      <c r="H30" s="22" t="s">
        <v>55</v>
      </c>
      <c r="I30" s="21"/>
      <c r="J30" s="21">
        <f t="shared" si="0"/>
        <v>0</v>
      </c>
    </row>
    <row r="31" spans="1:13" ht="15.75" customHeight="1">
      <c r="B31" s="22"/>
      <c r="C31" s="22" t="s">
        <v>63</v>
      </c>
      <c r="D31" s="56"/>
      <c r="E31" s="57"/>
      <c r="F31" s="58"/>
      <c r="G31" s="21"/>
      <c r="H31" s="22" t="s">
        <v>64</v>
      </c>
      <c r="I31" s="21"/>
      <c r="J31" s="37">
        <f t="shared" si="0"/>
        <v>0</v>
      </c>
    </row>
    <row r="32" spans="1:13" ht="15.75" customHeight="1">
      <c r="A32" s="32"/>
      <c r="B32" s="29"/>
      <c r="C32" s="29" t="s">
        <v>65</v>
      </c>
      <c r="D32" s="66"/>
      <c r="E32" s="67"/>
      <c r="F32" s="68"/>
      <c r="G32" s="27"/>
      <c r="H32" s="29" t="s">
        <v>55</v>
      </c>
      <c r="I32" s="30"/>
      <c r="J32" s="27">
        <f t="shared" si="0"/>
        <v>0</v>
      </c>
    </row>
    <row r="33" spans="2:11" ht="15.75" customHeight="1">
      <c r="B33" s="29"/>
      <c r="C33" s="29" t="s">
        <v>66</v>
      </c>
      <c r="D33" s="59"/>
      <c r="E33" s="60"/>
      <c r="F33" s="61"/>
      <c r="G33" s="27"/>
      <c r="H33" s="29" t="s">
        <v>55</v>
      </c>
      <c r="I33" s="62"/>
      <c r="J33" s="27">
        <f>+I33*G33</f>
        <v>0</v>
      </c>
    </row>
    <row r="34" spans="2:11" ht="15.75" customHeight="1">
      <c r="B34" s="13"/>
      <c r="C34" s="31" t="s">
        <v>67</v>
      </c>
      <c r="D34" s="63"/>
      <c r="E34" s="64"/>
      <c r="F34" s="65"/>
      <c r="G34" s="13"/>
      <c r="H34" s="13"/>
      <c r="I34" s="13"/>
      <c r="J34" s="40">
        <f>+SUM(J23:J33)</f>
        <v>0</v>
      </c>
      <c r="K34" s="41" t="e">
        <f>+J34/#REF!</f>
        <v>#REF!</v>
      </c>
    </row>
    <row r="35" spans="2:11" ht="15.75" customHeight="1">
      <c r="B35" s="42" t="s">
        <v>68</v>
      </c>
      <c r="C35" s="49" t="s">
        <v>69</v>
      </c>
      <c r="D35" s="50"/>
      <c r="E35" s="51"/>
      <c r="F35" s="52"/>
      <c r="G35" s="22"/>
      <c r="H35" s="22"/>
      <c r="I35" s="22"/>
      <c r="J35" s="22"/>
    </row>
    <row r="36" spans="2:11" ht="15.75" customHeight="1">
      <c r="B36" s="22"/>
      <c r="C36" s="29" t="s">
        <v>70</v>
      </c>
      <c r="D36" s="66"/>
      <c r="E36" s="67"/>
      <c r="F36" s="68"/>
      <c r="G36" s="27"/>
      <c r="H36" s="29" t="s">
        <v>55</v>
      </c>
      <c r="I36" s="30"/>
      <c r="J36" s="30">
        <f>+I36*G36</f>
        <v>0</v>
      </c>
    </row>
    <row r="37" spans="2:11" ht="15.75" customHeight="1">
      <c r="B37" s="22"/>
      <c r="C37" s="29" t="s">
        <v>71</v>
      </c>
      <c r="D37" s="66"/>
      <c r="E37" s="67"/>
      <c r="F37" s="68"/>
      <c r="G37" s="27"/>
      <c r="H37" s="29" t="s">
        <v>72</v>
      </c>
      <c r="I37" s="30"/>
      <c r="J37" s="30">
        <f>+I37*G37</f>
        <v>0</v>
      </c>
    </row>
    <row r="38" spans="2:11" ht="15.75" customHeight="1">
      <c r="B38" s="22"/>
      <c r="C38" s="29" t="s">
        <v>73</v>
      </c>
      <c r="D38" s="66"/>
      <c r="E38" s="67"/>
      <c r="F38" s="68"/>
      <c r="G38" s="27"/>
      <c r="H38" s="29" t="s">
        <v>55</v>
      </c>
      <c r="I38" s="30"/>
      <c r="J38" s="30">
        <f t="shared" ref="J38:J43" si="1">+I38*G38</f>
        <v>0</v>
      </c>
    </row>
    <row r="39" spans="2:11" ht="15.75" customHeight="1">
      <c r="B39" s="22"/>
      <c r="C39" s="22" t="s">
        <v>74</v>
      </c>
      <c r="D39" s="53"/>
      <c r="E39" s="54"/>
      <c r="F39" s="55"/>
      <c r="G39" s="21"/>
      <c r="H39" s="22" t="s">
        <v>55</v>
      </c>
      <c r="I39" s="21"/>
      <c r="J39" s="37">
        <f t="shared" si="1"/>
        <v>0</v>
      </c>
    </row>
    <row r="40" spans="2:11" ht="15.75" customHeight="1">
      <c r="B40" s="22"/>
      <c r="C40" s="22" t="s">
        <v>75</v>
      </c>
      <c r="D40" s="53"/>
      <c r="E40" s="54"/>
      <c r="F40" s="55"/>
      <c r="G40" s="21"/>
      <c r="H40" s="22" t="s">
        <v>55</v>
      </c>
      <c r="I40" s="21"/>
      <c r="J40" s="37">
        <f t="shared" si="1"/>
        <v>0</v>
      </c>
    </row>
    <row r="41" spans="2:11" ht="15.75" customHeight="1">
      <c r="B41" s="22"/>
      <c r="C41" s="22" t="s">
        <v>76</v>
      </c>
      <c r="D41" s="53"/>
      <c r="E41" s="54"/>
      <c r="F41" s="55"/>
      <c r="G41" s="21"/>
      <c r="H41" s="22" t="s">
        <v>55</v>
      </c>
      <c r="I41" s="37"/>
      <c r="J41" s="37">
        <f t="shared" si="1"/>
        <v>0</v>
      </c>
    </row>
    <row r="42" spans="2:11" ht="15.75" customHeight="1">
      <c r="B42" s="22"/>
      <c r="C42" s="85" t="s">
        <v>77</v>
      </c>
      <c r="D42" s="86"/>
      <c r="E42" s="87"/>
      <c r="F42" s="88"/>
      <c r="G42" s="89"/>
      <c r="H42" s="85" t="s">
        <v>55</v>
      </c>
      <c r="I42" s="89"/>
      <c r="J42" s="90">
        <f t="shared" si="1"/>
        <v>0</v>
      </c>
    </row>
    <row r="43" spans="2:11" ht="15.75" customHeight="1">
      <c r="B43" s="22"/>
      <c r="C43" s="22" t="s">
        <v>78</v>
      </c>
      <c r="D43" s="53"/>
      <c r="E43" s="54"/>
      <c r="F43" s="55"/>
      <c r="G43" s="21"/>
      <c r="H43" s="22" t="s">
        <v>55</v>
      </c>
      <c r="I43" s="21"/>
      <c r="J43" s="37">
        <f t="shared" si="1"/>
        <v>0</v>
      </c>
    </row>
    <row r="44" spans="2:11" ht="15.75" customHeight="1">
      <c r="B44" s="22"/>
      <c r="C44" s="22" t="s">
        <v>79</v>
      </c>
      <c r="D44" s="53"/>
      <c r="E44" s="54"/>
      <c r="F44" s="55"/>
      <c r="G44" s="21"/>
      <c r="H44" s="22" t="s">
        <v>80</v>
      </c>
      <c r="I44" s="21"/>
      <c r="J44" s="37">
        <f>+I44*G44</f>
        <v>0</v>
      </c>
    </row>
    <row r="45" spans="2:11" ht="15.75" customHeight="1">
      <c r="B45" s="22"/>
      <c r="C45" s="22" t="s">
        <v>81</v>
      </c>
      <c r="D45" s="69"/>
      <c r="E45" s="54"/>
      <c r="F45" s="55"/>
      <c r="G45" s="21"/>
      <c r="H45" s="22" t="s">
        <v>82</v>
      </c>
      <c r="I45" s="37"/>
      <c r="J45" s="37">
        <f>+I45*G45</f>
        <v>0</v>
      </c>
    </row>
    <row r="46" spans="2:11" ht="15.75" customHeight="1">
      <c r="B46" s="22"/>
      <c r="C46" s="22" t="s">
        <v>83</v>
      </c>
      <c r="D46" s="53"/>
      <c r="E46" s="54"/>
      <c r="F46" s="55"/>
      <c r="G46" s="21"/>
      <c r="H46" s="22" t="s">
        <v>55</v>
      </c>
      <c r="I46" s="37"/>
      <c r="J46" s="37">
        <f>+I46*G46</f>
        <v>0</v>
      </c>
    </row>
    <row r="47" spans="2:11" ht="15.75" customHeight="1">
      <c r="B47" s="22"/>
      <c r="C47" s="22" t="s">
        <v>84</v>
      </c>
      <c r="D47" s="53"/>
      <c r="E47" s="54"/>
      <c r="F47" s="55"/>
      <c r="G47" s="21"/>
      <c r="H47" s="22" t="s">
        <v>55</v>
      </c>
      <c r="I47" s="37"/>
      <c r="J47" s="37">
        <f>+I47*G47</f>
        <v>0</v>
      </c>
    </row>
    <row r="48" spans="2:11" ht="15.75" customHeight="1">
      <c r="B48" s="22"/>
      <c r="C48" s="22" t="s">
        <v>85</v>
      </c>
      <c r="D48" s="53"/>
      <c r="E48" s="54"/>
      <c r="F48" s="55"/>
      <c r="G48" s="21"/>
      <c r="H48" s="22" t="s">
        <v>55</v>
      </c>
      <c r="I48" s="37"/>
      <c r="J48" s="37">
        <f>+I48*G48</f>
        <v>0</v>
      </c>
    </row>
    <row r="49" spans="2:16" ht="15.75" customHeight="1">
      <c r="B49" s="13"/>
      <c r="C49" s="70" t="s">
        <v>67</v>
      </c>
      <c r="D49" s="63"/>
      <c r="E49" s="64"/>
      <c r="F49" s="65"/>
      <c r="G49" s="13"/>
      <c r="H49" s="13"/>
      <c r="I49" s="13"/>
      <c r="J49" s="40">
        <f>SUM(J36:J48)</f>
        <v>0</v>
      </c>
      <c r="K49" s="41" t="e">
        <f>+J49/#REF!</f>
        <v>#REF!</v>
      </c>
    </row>
    <row r="50" spans="2:16" ht="15.75" customHeight="1">
      <c r="B50" s="71"/>
      <c r="C50" s="72" t="s">
        <v>86</v>
      </c>
      <c r="D50" s="63"/>
      <c r="E50" s="64"/>
      <c r="F50" s="65"/>
      <c r="G50" s="71"/>
      <c r="H50" s="71" t="s">
        <v>87</v>
      </c>
      <c r="I50" s="71"/>
      <c r="J50" s="73">
        <f>+J21+J34+J49</f>
        <v>0</v>
      </c>
      <c r="K50" s="74" t="e">
        <f>+K49+K34+K20+K11</f>
        <v>#REF!</v>
      </c>
      <c r="L50" s="32"/>
    </row>
    <row r="57" spans="2:16" ht="15.75" customHeight="1"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</row>
    <row r="103" spans="2:16" ht="15.75" customHeight="1">
      <c r="C103" s="22" t="s">
        <v>88</v>
      </c>
      <c r="D103" s="53" t="s">
        <v>89</v>
      </c>
      <c r="E103" s="54"/>
      <c r="F103" s="55"/>
      <c r="G103" s="77" t="e">
        <f>+[1]rates!#REF!</f>
        <v>#REF!</v>
      </c>
      <c r="H103" s="22"/>
      <c r="I103" s="22"/>
      <c r="J103" s="37" t="e">
        <f>+J50*G103</f>
        <v>#REF!</v>
      </c>
    </row>
    <row r="104" spans="2:16" ht="15.75" customHeight="1">
      <c r="C104" s="22" t="s">
        <v>90</v>
      </c>
      <c r="D104" s="53" t="s">
        <v>91</v>
      </c>
      <c r="E104" s="54"/>
      <c r="F104" s="55"/>
      <c r="G104" s="78">
        <v>11.86</v>
      </c>
      <c r="H104" s="22" t="s">
        <v>64</v>
      </c>
      <c r="I104" s="21">
        <v>1.91</v>
      </c>
      <c r="J104" s="37">
        <f>+I104*G104</f>
        <v>22.6526</v>
      </c>
    </row>
    <row r="105" spans="2:16" ht="15.75" customHeight="1">
      <c r="C105" s="22" t="s">
        <v>92</v>
      </c>
      <c r="D105" s="53"/>
      <c r="E105" s="54"/>
      <c r="F105" s="55"/>
      <c r="G105" s="22">
        <v>16.97</v>
      </c>
      <c r="H105" s="22" t="s">
        <v>93</v>
      </c>
      <c r="I105" s="21" t="e">
        <f>+[1]rates!#REF!</f>
        <v>#REF!</v>
      </c>
      <c r="J105" s="37" t="e">
        <f>+I105*G105</f>
        <v>#REF!</v>
      </c>
    </row>
    <row r="106" spans="2:16" ht="15.75" customHeight="1">
      <c r="C106" s="22" t="s">
        <v>94</v>
      </c>
      <c r="D106" s="53" t="str">
        <f>+'[2]1000'!$D$118:$F$118</f>
        <v>6.50% of BOM Cost</v>
      </c>
      <c r="E106" s="54"/>
      <c r="F106" s="55"/>
      <c r="G106" s="79" t="e">
        <f>+[1]rates!#REF!</f>
        <v>#REF!</v>
      </c>
      <c r="H106" s="22" t="s">
        <v>95</v>
      </c>
      <c r="I106" s="78"/>
      <c r="J106" s="37" t="e">
        <f>+[1]rates!#REF!*J50</f>
        <v>#REF!</v>
      </c>
    </row>
    <row r="107" spans="2:16" ht="15.75" customHeight="1">
      <c r="C107" s="22" t="s">
        <v>96</v>
      </c>
      <c r="D107" s="53" t="str">
        <f>+'[2]1000'!$D$119:$F$119</f>
        <v>10.00% of BOM Cost</v>
      </c>
      <c r="E107" s="54"/>
      <c r="F107" s="55"/>
      <c r="G107" s="79" t="e">
        <f>+[1]rates!#REF!</f>
        <v>#REF!</v>
      </c>
      <c r="H107" s="22" t="s">
        <v>95</v>
      </c>
      <c r="I107" s="22"/>
      <c r="J107" s="37" t="e">
        <f>+J50*[1]rates!#REF!</f>
        <v>#REF!</v>
      </c>
    </row>
    <row r="110" spans="2:16" ht="15.75" customHeight="1">
      <c r="B110" s="80" t="s">
        <v>97</v>
      </c>
      <c r="C110" s="81" t="s">
        <v>98</v>
      </c>
      <c r="D110" s="82"/>
      <c r="E110" s="82"/>
      <c r="F110" s="82"/>
      <c r="G110" s="82"/>
      <c r="H110" s="82"/>
      <c r="I110" s="82"/>
      <c r="J110" s="83"/>
      <c r="K110" s="82"/>
      <c r="L110" s="82"/>
      <c r="M110" s="82"/>
      <c r="N110" s="82"/>
      <c r="O110" s="82"/>
      <c r="P110" s="82"/>
    </row>
    <row r="111" spans="2:16" ht="15.75" customHeight="1">
      <c r="B111" s="84" t="s">
        <v>99</v>
      </c>
      <c r="C111" s="82" t="s">
        <v>100</v>
      </c>
      <c r="D111" s="82"/>
      <c r="E111" s="82"/>
      <c r="F111" s="82"/>
      <c r="G111" s="82"/>
      <c r="H111" s="82"/>
      <c r="I111" s="82"/>
      <c r="J111" s="83"/>
      <c r="K111" s="82"/>
      <c r="L111" s="82"/>
      <c r="M111" s="82"/>
      <c r="N111" s="82"/>
      <c r="O111" s="82"/>
      <c r="P111" s="82"/>
    </row>
    <row r="112" spans="2:16" ht="15.75" customHeight="1">
      <c r="B112" s="84" t="s">
        <v>101</v>
      </c>
      <c r="C112" s="82" t="s">
        <v>102</v>
      </c>
      <c r="D112" s="82"/>
      <c r="E112" s="82"/>
      <c r="F112" s="82"/>
      <c r="G112" s="82"/>
      <c r="H112" s="82"/>
      <c r="I112" s="82"/>
      <c r="J112" s="83"/>
      <c r="K112" s="82"/>
      <c r="L112" s="82"/>
      <c r="M112" s="82"/>
      <c r="N112" s="82"/>
      <c r="O112" s="82"/>
      <c r="P112" s="82"/>
    </row>
    <row r="113" spans="2:16" ht="15.75" customHeight="1">
      <c r="B113" s="84" t="s">
        <v>103</v>
      </c>
      <c r="C113" s="82" t="s">
        <v>104</v>
      </c>
      <c r="D113" s="82"/>
      <c r="E113" s="82"/>
      <c r="F113" s="82"/>
      <c r="G113" s="82"/>
      <c r="H113" s="82"/>
      <c r="I113" s="82"/>
      <c r="J113" s="83"/>
      <c r="K113" s="82"/>
      <c r="L113" s="82"/>
      <c r="M113" s="82"/>
      <c r="N113" s="82"/>
      <c r="O113" s="82"/>
      <c r="P113" s="82"/>
    </row>
    <row r="114" spans="2:16" ht="15.75" customHeight="1">
      <c r="B114" s="84" t="s">
        <v>105</v>
      </c>
      <c r="C114" s="82" t="s">
        <v>106</v>
      </c>
      <c r="D114" s="82"/>
      <c r="E114" s="82"/>
      <c r="F114" s="82"/>
      <c r="G114" s="82"/>
      <c r="H114" s="82"/>
      <c r="I114" s="82"/>
      <c r="J114" s="83"/>
      <c r="K114" s="82"/>
      <c r="L114" s="82"/>
      <c r="M114" s="82"/>
      <c r="N114" s="82"/>
      <c r="O114" s="82"/>
      <c r="P114" s="82"/>
    </row>
    <row r="115" spans="2:16" ht="15.75" customHeight="1">
      <c r="B115" s="84" t="s">
        <v>107</v>
      </c>
      <c r="C115" s="82" t="s">
        <v>108</v>
      </c>
      <c r="D115" s="82"/>
      <c r="E115" s="82"/>
      <c r="F115" s="82"/>
      <c r="G115" s="82"/>
      <c r="H115" s="82"/>
      <c r="I115" s="82"/>
      <c r="J115" s="83"/>
      <c r="K115" s="82"/>
      <c r="L115" s="82"/>
      <c r="M115" s="82"/>
      <c r="N115" s="82"/>
      <c r="O115" s="82"/>
      <c r="P115" s="82"/>
    </row>
    <row r="116" spans="2:16" ht="15.75" customHeight="1">
      <c r="B116" s="84" t="s">
        <v>109</v>
      </c>
      <c r="C116" s="82" t="s">
        <v>110</v>
      </c>
      <c r="D116" s="82"/>
      <c r="E116" s="82"/>
      <c r="F116" s="82"/>
      <c r="G116" s="82"/>
      <c r="H116" s="82"/>
      <c r="I116" s="82"/>
      <c r="J116" s="83"/>
      <c r="K116" s="82"/>
      <c r="L116" s="82"/>
      <c r="M116" s="82"/>
      <c r="N116" s="82"/>
      <c r="O116" s="82"/>
      <c r="P116" s="82"/>
    </row>
  </sheetData>
  <mergeCells count="34">
    <mergeCell ref="D104:F104"/>
    <mergeCell ref="D105:F105"/>
    <mergeCell ref="D106:F106"/>
    <mergeCell ref="D107:F107"/>
    <mergeCell ref="D46:F46"/>
    <mergeCell ref="D47:F47"/>
    <mergeCell ref="D48:F48"/>
    <mergeCell ref="D49:F49"/>
    <mergeCell ref="D50:F50"/>
    <mergeCell ref="D103:F103"/>
    <mergeCell ref="D40:F40"/>
    <mergeCell ref="D41:F41"/>
    <mergeCell ref="D42:F42"/>
    <mergeCell ref="D43:F43"/>
    <mergeCell ref="D44:F44"/>
    <mergeCell ref="D45:F45"/>
    <mergeCell ref="D34:F34"/>
    <mergeCell ref="D35:F35"/>
    <mergeCell ref="D36:F36"/>
    <mergeCell ref="D37:F37"/>
    <mergeCell ref="D38:F38"/>
    <mergeCell ref="D39:F39"/>
    <mergeCell ref="D27:F27"/>
    <mergeCell ref="D28:F28"/>
    <mergeCell ref="D29:F29"/>
    <mergeCell ref="D30:F30"/>
    <mergeCell ref="D32:F32"/>
    <mergeCell ref="D33:F33"/>
    <mergeCell ref="B1:J1"/>
    <mergeCell ref="D22:F22"/>
    <mergeCell ref="D23:F23"/>
    <mergeCell ref="D24:F24"/>
    <mergeCell ref="D25:F25"/>
    <mergeCell ref="D26:F26"/>
  </mergeCells>
  <dataValidations disablePrompts="1" count="2">
    <dataValidation allowBlank="1" showInputMessage="1" showErrorMessage="1" sqref="D6:J7 C6"/>
    <dataValidation allowBlank="1" showInputMessage="1" showErrorMessage="1" promptTitle="Attention :" prompt="Total Kg of Lead used in Battery" sqref="G11:H11"/>
  </dataValidations>
  <printOptions horizontalCentered="1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Excide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2010-09-24T11:32:22Z</dcterms:created>
  <dcterms:modified xsi:type="dcterms:W3CDTF">2010-09-24T11:34:10Z</dcterms:modified>
</cp:coreProperties>
</file>