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-165" windowWidth="15255" windowHeight="8595"/>
  </bookViews>
  <sheets>
    <sheet name="PnL projection" sheetId="1" r:id="rId1"/>
  </sheets>
  <definedNames>
    <definedName name="_xlnm.Print_Titles" localSheetId="0">'PnL projection'!$B:$B,'PnL projection'!#REF!</definedName>
  </definedNames>
  <calcPr calcId="124519"/>
</workbook>
</file>

<file path=xl/calcChain.xml><?xml version="1.0" encoding="utf-8"?>
<calcChain xmlns="http://schemas.openxmlformats.org/spreadsheetml/2006/main">
  <c r="K20" i="1"/>
  <c r="K17"/>
  <c r="I154"/>
  <c r="I155"/>
  <c r="I156"/>
  <c r="I157"/>
  <c r="I153"/>
  <c r="H157"/>
  <c r="H156"/>
  <c r="H155"/>
  <c r="H154"/>
  <c r="H153"/>
  <c r="E157"/>
  <c r="E156"/>
  <c r="E155"/>
  <c r="E154"/>
  <c r="E153"/>
  <c r="G157"/>
  <c r="G156"/>
  <c r="G155"/>
  <c r="G154"/>
  <c r="G153"/>
  <c r="D157"/>
  <c r="D156"/>
  <c r="D155"/>
  <c r="D154"/>
  <c r="D153"/>
  <c r="J152"/>
  <c r="G152"/>
  <c r="H148"/>
  <c r="H146"/>
  <c r="I144"/>
  <c r="I145" s="1"/>
  <c r="I135"/>
  <c r="I136" s="1"/>
  <c r="I126"/>
  <c r="I127" s="1"/>
  <c r="E148"/>
  <c r="E146"/>
  <c r="F145"/>
  <c r="F144"/>
  <c r="F136"/>
  <c r="F135"/>
  <c r="F127"/>
  <c r="F126"/>
  <c r="E139"/>
  <c r="E140"/>
  <c r="E141"/>
  <c r="E142"/>
  <c r="E143"/>
  <c r="E138"/>
  <c r="E130"/>
  <c r="E131"/>
  <c r="E132"/>
  <c r="E133"/>
  <c r="E134"/>
  <c r="E129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00"/>
  <c r="H96"/>
  <c r="H94"/>
  <c r="E94"/>
  <c r="E96"/>
  <c r="I93"/>
  <c r="I92"/>
  <c r="I87"/>
  <c r="I86"/>
  <c r="I74"/>
  <c r="I73"/>
  <c r="I59"/>
  <c r="I58"/>
  <c r="I43"/>
  <c r="I42"/>
  <c r="I26"/>
  <c r="I25"/>
  <c r="F93"/>
  <c r="F92"/>
  <c r="F87"/>
  <c r="F86"/>
  <c r="F74"/>
  <c r="F73"/>
  <c r="F43"/>
  <c r="F59"/>
  <c r="F58"/>
  <c r="F42"/>
  <c r="F26"/>
  <c r="F25"/>
  <c r="H90"/>
  <c r="H91"/>
  <c r="H89"/>
  <c r="H77"/>
  <c r="H78"/>
  <c r="H79"/>
  <c r="H80"/>
  <c r="H81"/>
  <c r="H82"/>
  <c r="H83"/>
  <c r="H84"/>
  <c r="H85"/>
  <c r="H76"/>
  <c r="H62"/>
  <c r="H63"/>
  <c r="H64"/>
  <c r="H65"/>
  <c r="H66"/>
  <c r="H67"/>
  <c r="H68"/>
  <c r="H69"/>
  <c r="H70"/>
  <c r="H71"/>
  <c r="H72"/>
  <c r="H61"/>
  <c r="H46"/>
  <c r="H47"/>
  <c r="H48"/>
  <c r="H49"/>
  <c r="H50"/>
  <c r="H51"/>
  <c r="H52"/>
  <c r="H53"/>
  <c r="H54"/>
  <c r="H55"/>
  <c r="H56"/>
  <c r="H57"/>
  <c r="H45"/>
  <c r="H29"/>
  <c r="H30"/>
  <c r="H31"/>
  <c r="H32"/>
  <c r="H33"/>
  <c r="H34"/>
  <c r="H35"/>
  <c r="H36"/>
  <c r="H37"/>
  <c r="H38"/>
  <c r="H39"/>
  <c r="H40"/>
  <c r="H41"/>
  <c r="H28"/>
  <c r="H17"/>
  <c r="H18"/>
  <c r="H19"/>
  <c r="H20"/>
  <c r="H21"/>
  <c r="H22"/>
  <c r="H23"/>
  <c r="H24"/>
  <c r="H16"/>
  <c r="H12"/>
  <c r="H7"/>
  <c r="H8"/>
  <c r="H9"/>
  <c r="H10"/>
  <c r="H11"/>
  <c r="H6"/>
  <c r="E8"/>
  <c r="E9"/>
  <c r="E10"/>
  <c r="E11"/>
  <c r="E7"/>
  <c r="E6"/>
  <c r="E17"/>
  <c r="E18"/>
  <c r="E19"/>
  <c r="E20"/>
  <c r="E21"/>
  <c r="E22"/>
  <c r="E23"/>
  <c r="E24"/>
  <c r="E16"/>
  <c r="E29"/>
  <c r="E30"/>
  <c r="E31"/>
  <c r="E32"/>
  <c r="E33"/>
  <c r="E34"/>
  <c r="E35"/>
  <c r="E36"/>
  <c r="E37"/>
  <c r="E38"/>
  <c r="E39"/>
  <c r="E40"/>
  <c r="E41"/>
  <c r="E28"/>
  <c r="E46"/>
  <c r="E47"/>
  <c r="E48"/>
  <c r="E49"/>
  <c r="E50"/>
  <c r="E51"/>
  <c r="E52"/>
  <c r="E53"/>
  <c r="E54"/>
  <c r="E55"/>
  <c r="E56"/>
  <c r="E57"/>
  <c r="E45"/>
  <c r="E62"/>
  <c r="E63"/>
  <c r="E64"/>
  <c r="E65"/>
  <c r="E66"/>
  <c r="E67"/>
  <c r="E68"/>
  <c r="E69"/>
  <c r="E70"/>
  <c r="E71"/>
  <c r="E72"/>
  <c r="E61"/>
  <c r="E84"/>
  <c r="E85"/>
  <c r="E76"/>
  <c r="E77"/>
  <c r="E78"/>
  <c r="E79"/>
  <c r="E80"/>
  <c r="E81"/>
  <c r="E82"/>
  <c r="E83"/>
  <c r="E91"/>
  <c r="E90"/>
  <c r="E89"/>
  <c r="E12"/>
  <c r="G4"/>
  <c r="J4"/>
  <c r="K4"/>
  <c r="L4"/>
  <c r="K6"/>
  <c r="L7"/>
  <c r="M7"/>
  <c r="L6"/>
  <c r="N139"/>
  <c r="N140"/>
  <c r="N141"/>
  <c r="N142"/>
  <c r="N143"/>
  <c r="N138"/>
  <c r="N130"/>
  <c r="N131"/>
  <c r="N132"/>
  <c r="N133"/>
  <c r="N134"/>
  <c r="N129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00"/>
  <c r="N91"/>
  <c r="N90"/>
  <c r="N89"/>
  <c r="N77"/>
  <c r="N78"/>
  <c r="N79"/>
  <c r="N80"/>
  <c r="N81"/>
  <c r="N82"/>
  <c r="N83"/>
  <c r="N84"/>
  <c r="N85"/>
  <c r="N76"/>
  <c r="N62"/>
  <c r="N63"/>
  <c r="N64"/>
  <c r="N65"/>
  <c r="N66"/>
  <c r="N67"/>
  <c r="N68"/>
  <c r="N69"/>
  <c r="N70"/>
  <c r="N71"/>
  <c r="N72"/>
  <c r="N61"/>
  <c r="N46"/>
  <c r="N47"/>
  <c r="N48"/>
  <c r="N49"/>
  <c r="N50"/>
  <c r="N51"/>
  <c r="N52"/>
  <c r="N53"/>
  <c r="N54"/>
  <c r="N55"/>
  <c r="N56"/>
  <c r="N57"/>
  <c r="N45"/>
  <c r="N29"/>
  <c r="N30"/>
  <c r="N31"/>
  <c r="N32"/>
  <c r="N33"/>
  <c r="N34"/>
  <c r="N35"/>
  <c r="N36"/>
  <c r="N37"/>
  <c r="N38"/>
  <c r="N39"/>
  <c r="N40"/>
  <c r="N41"/>
  <c r="N28"/>
  <c r="N17"/>
  <c r="N18"/>
  <c r="N19"/>
  <c r="N20"/>
  <c r="N21"/>
  <c r="N22"/>
  <c r="N23"/>
  <c r="N24"/>
  <c r="N16"/>
  <c r="N7"/>
  <c r="N8"/>
  <c r="N9"/>
  <c r="N10"/>
  <c r="N11"/>
  <c r="G12"/>
  <c r="D12"/>
  <c r="M4"/>
  <c r="M6" s="1"/>
  <c r="M94"/>
  <c r="J12"/>
  <c r="M146"/>
  <c r="L146"/>
  <c r="K146"/>
  <c r="J146"/>
  <c r="G146"/>
  <c r="D146"/>
  <c r="L94"/>
  <c r="L12"/>
  <c r="K94"/>
  <c r="K12"/>
  <c r="J94"/>
  <c r="G94"/>
  <c r="D94"/>
  <c r="D96"/>
  <c r="D148"/>
  <c r="N146"/>
  <c r="L96"/>
  <c r="L148"/>
  <c r="K96"/>
  <c r="K148"/>
  <c r="J96"/>
  <c r="J148"/>
  <c r="G96"/>
  <c r="G148"/>
  <c r="N94"/>
  <c r="N6" l="1"/>
  <c r="N12" s="1"/>
  <c r="N96" s="1"/>
  <c r="N148" s="1"/>
  <c r="M12"/>
  <c r="M96" s="1"/>
  <c r="M148" s="1"/>
</calcChain>
</file>

<file path=xl/comments1.xml><?xml version="1.0" encoding="utf-8"?>
<comments xmlns="http://schemas.openxmlformats.org/spreadsheetml/2006/main">
  <authors>
    <author>anthony</author>
    <author>Microsoft</author>
  </authors>
  <commentList>
    <comment ref="M41" authorId="0">
      <text>
        <r>
          <rPr>
            <b/>
            <sz val="8"/>
            <color indexed="81"/>
            <rFont val="Tahoma"/>
            <family val="2"/>
          </rPr>
          <t>anthony:</t>
        </r>
        <r>
          <rPr>
            <sz val="8"/>
            <color indexed="81"/>
            <rFont val="Tahoma"/>
            <family val="2"/>
          </rPr>
          <t xml:space="preserve">
Royalty Not Booked</t>
        </r>
      </text>
    </comment>
    <comment ref="M57" authorId="0">
      <text>
        <r>
          <rPr>
            <b/>
            <sz val="8"/>
            <color indexed="81"/>
            <rFont val="Tahoma"/>
            <family val="2"/>
          </rPr>
          <t>anthony:</t>
        </r>
        <r>
          <rPr>
            <sz val="8"/>
            <color indexed="81"/>
            <rFont val="Tahoma"/>
            <family val="2"/>
          </rPr>
          <t xml:space="preserve">
Royalty Not Booked
</t>
        </r>
      </text>
    </comment>
    <comment ref="B100" authorId="1">
      <text>
        <r>
          <rPr>
            <b/>
            <sz val="8"/>
            <color indexed="81"/>
            <rFont val="Tahoma"/>
            <family val="2"/>
          </rPr>
          <t>Sales people, office &amp; others.</t>
        </r>
      </text>
    </comment>
    <comment ref="B101" authorId="1">
      <text>
        <r>
          <rPr>
            <b/>
            <sz val="8"/>
            <color indexed="81"/>
            <rFont val="Tahoma"/>
            <family val="2"/>
          </rPr>
          <t>Taxes, etc.</t>
        </r>
      </text>
    </comment>
  </commentList>
</comments>
</file>

<file path=xl/sharedStrings.xml><?xml version="1.0" encoding="utf-8"?>
<sst xmlns="http://schemas.openxmlformats.org/spreadsheetml/2006/main" count="134" uniqueCount="121">
  <si>
    <t>Telephone</t>
  </si>
  <si>
    <t>Total Expenses</t>
  </si>
  <si>
    <t>Net Profit</t>
  </si>
  <si>
    <t>Revenue (Sales)</t>
  </si>
  <si>
    <t>Total Revenue (Sales)</t>
  </si>
  <si>
    <t>Cost of Sales</t>
  </si>
  <si>
    <t>Total Cost of Sales</t>
  </si>
  <si>
    <t>Gross Profit</t>
  </si>
  <si>
    <t>Expenses</t>
  </si>
  <si>
    <t>Depreciation</t>
  </si>
  <si>
    <t>IT Infrastructure</t>
  </si>
  <si>
    <t>IT Training</t>
  </si>
  <si>
    <t>Non-IT Training</t>
  </si>
  <si>
    <t>Water &amp; Electricity</t>
  </si>
  <si>
    <t>Conveyance Local</t>
  </si>
  <si>
    <t>Immigration &amp; Visa Expenses</t>
  </si>
  <si>
    <t>Insurance Charges</t>
  </si>
  <si>
    <t>IT Supplies</t>
  </si>
  <si>
    <t>Office Expenses</t>
  </si>
  <si>
    <t>Office Rent</t>
  </si>
  <si>
    <t>Partnership fees</t>
  </si>
  <si>
    <t>Petrol charges</t>
  </si>
  <si>
    <t>Postage expenses</t>
  </si>
  <si>
    <t>Printing &amp; Stationery</t>
  </si>
  <si>
    <t>Repairs &amp; Maintenance</t>
  </si>
  <si>
    <t>Staff Welfare- Team Building</t>
  </si>
  <si>
    <t>Trade License fees</t>
  </si>
  <si>
    <t>Vehicle Maintenance</t>
  </si>
  <si>
    <t>Audit Fees</t>
  </si>
  <si>
    <t>Bank Charges</t>
  </si>
  <si>
    <t>Forex Fluctuations</t>
  </si>
  <si>
    <t>Salaries</t>
  </si>
  <si>
    <t>Gratuity</t>
  </si>
  <si>
    <t>Medical Insurance</t>
  </si>
  <si>
    <t>Consultant Local Conveyance ITA</t>
  </si>
  <si>
    <t>Software ITA</t>
  </si>
  <si>
    <t>Consultant Local Conveyance EUT</t>
  </si>
  <si>
    <t>Incentives EUT</t>
  </si>
  <si>
    <t>Lunch EUT</t>
  </si>
  <si>
    <t>Incentives ITI</t>
  </si>
  <si>
    <t>Course Material EUT</t>
  </si>
  <si>
    <t>Printing &amp; Stationery EUT</t>
  </si>
  <si>
    <t>Royalty EUT</t>
  </si>
  <si>
    <t>Course Material TT</t>
  </si>
  <si>
    <t>Custom Duty TT</t>
  </si>
  <si>
    <t>Incentives TT</t>
  </si>
  <si>
    <t>Lunch TT</t>
  </si>
  <si>
    <t>Other Expenses TT</t>
  </si>
  <si>
    <t>Printing &amp; Stationery TT</t>
  </si>
  <si>
    <t>Royalty TT</t>
  </si>
  <si>
    <t>Course Material BS</t>
  </si>
  <si>
    <t>Incentives BS</t>
  </si>
  <si>
    <t>Lunch BS</t>
  </si>
  <si>
    <t>Outsourced Consultant BS</t>
  </si>
  <si>
    <t>Printing &amp; Stationery BS</t>
  </si>
  <si>
    <t>Consultant Travel &amp; Actual Cost for Outstation ITA</t>
  </si>
  <si>
    <t>IT Application</t>
  </si>
  <si>
    <t>Consultant Local Conveyance ITI</t>
  </si>
  <si>
    <t>Consultant Travel &amp; Actual Cost for Outstation ITI</t>
  </si>
  <si>
    <t>Outsourced Consultant EUT</t>
  </si>
  <si>
    <t>Outsourced Facility/Infrastructure BS</t>
  </si>
  <si>
    <t>Incetives ITA</t>
  </si>
  <si>
    <t>Outsourced Consultant</t>
  </si>
  <si>
    <t>Courier Charges</t>
  </si>
  <si>
    <t>Recruitment Expenses</t>
  </si>
  <si>
    <t>Staff Training</t>
  </si>
  <si>
    <t>Air Ticket Allowance</t>
  </si>
  <si>
    <t>ET Master Franchise</t>
  </si>
  <si>
    <t>Equipment Rentals</t>
  </si>
  <si>
    <t>Marketing Expenses EUT</t>
  </si>
  <si>
    <t>Over Time EUT</t>
  </si>
  <si>
    <t>Consultant Loacl Conveyance BS</t>
  </si>
  <si>
    <t>Consultant Local Conveyance TT</t>
  </si>
  <si>
    <t>Marketing Expenses TT</t>
  </si>
  <si>
    <t>Marketing Expenses BS</t>
  </si>
  <si>
    <t>IT Consumables</t>
  </si>
  <si>
    <t>Royalty MF Expenses</t>
  </si>
  <si>
    <t>Business Development Expenses</t>
  </si>
  <si>
    <t>Travel Expenses</t>
  </si>
  <si>
    <t>Hardware ITI</t>
  </si>
  <si>
    <t>Marketing Expenses</t>
  </si>
  <si>
    <t>Leave Encashment</t>
  </si>
  <si>
    <t>Other Expenses ITA</t>
  </si>
  <si>
    <t>Visiting Consultant Charges ITA</t>
  </si>
  <si>
    <t>Sundry Expenses</t>
  </si>
  <si>
    <t>Other Expenses ITI</t>
  </si>
  <si>
    <t>Software ITI</t>
  </si>
  <si>
    <t>Staff Accomodation</t>
  </si>
  <si>
    <t>Training TT</t>
  </si>
  <si>
    <t>SBU Training</t>
  </si>
  <si>
    <t>SBU ITA</t>
  </si>
  <si>
    <t>SBU MF</t>
  </si>
  <si>
    <t>SBU ITI</t>
  </si>
  <si>
    <t>Financial</t>
  </si>
  <si>
    <t>Staff</t>
  </si>
  <si>
    <t>Technical</t>
  </si>
  <si>
    <t>Business Skills</t>
  </si>
  <si>
    <t>Administrative</t>
  </si>
  <si>
    <t>Outsourced Facility/Infrastructure TT</t>
  </si>
  <si>
    <t>IT Software Expenses</t>
  </si>
  <si>
    <t>Outsourced Facility/Infrastructure EUT</t>
  </si>
  <si>
    <t>Outsourced Consultant ITI</t>
  </si>
  <si>
    <t>MOS Exams EUT</t>
  </si>
  <si>
    <t>Total</t>
  </si>
  <si>
    <t>Forecast Analysis - Income Statement</t>
  </si>
  <si>
    <t>Outsourced Facility/Infrastructure</t>
  </si>
  <si>
    <t>Other Expenses</t>
  </si>
  <si>
    <t>Other Expenses EUT</t>
  </si>
  <si>
    <t>Royalty BS</t>
  </si>
  <si>
    <t>Course Material</t>
  </si>
  <si>
    <t>Other Expenses MF</t>
  </si>
  <si>
    <t>Plant Maintainence</t>
  </si>
  <si>
    <t>Forex Charges</t>
  </si>
  <si>
    <t>Consultant Travel &amp; Actual Cost for Outstation TT</t>
  </si>
  <si>
    <t>Equipment Rentals BS</t>
  </si>
  <si>
    <t>Over Time BS</t>
  </si>
  <si>
    <t>Books, Newspaper &amp; Magazines</t>
  </si>
  <si>
    <t>Bad Debts</t>
  </si>
  <si>
    <t>Summary</t>
  </si>
  <si>
    <t>%</t>
  </si>
  <si>
    <t>% Increase(Decrease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</si>
</sst>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</font>
    <font>
      <b/>
      <sz val="8"/>
      <color indexed="81"/>
      <name val="Tahoma"/>
      <family val="2"/>
    </font>
    <font>
      <sz val="1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sz val="8"/>
      <name val="Trebuchet MS"/>
      <family val="2"/>
    </font>
    <font>
      <sz val="7"/>
      <name val="Trebuchet MS"/>
      <family val="2"/>
    </font>
    <font>
      <sz val="8"/>
      <color indexed="81"/>
      <name val="Tahoma"/>
      <family val="2"/>
    </font>
    <font>
      <i/>
      <sz val="10"/>
      <name val="Trebuchet MS"/>
      <family val="2"/>
    </font>
    <font>
      <sz val="9"/>
      <color rgb="FFFFC000"/>
      <name val="Trebuchet MS"/>
      <family val="2"/>
    </font>
    <font>
      <sz val="9"/>
      <color rgb="FF92D050"/>
      <name val="Trebuchet MS"/>
      <family val="2"/>
    </font>
    <font>
      <sz val="9"/>
      <color rgb="FF7030A0"/>
      <name val="Trebuchet MS"/>
      <family val="2"/>
    </font>
    <font>
      <b/>
      <sz val="9"/>
      <color theme="0"/>
      <name val="Trebuchet MS"/>
      <family val="2"/>
    </font>
    <font>
      <sz val="9"/>
      <color theme="0"/>
      <name val="Trebuchet MS"/>
      <family val="2"/>
    </font>
    <font>
      <b/>
      <sz val="8"/>
      <color indexed="8"/>
      <name val="Tahoma"/>
      <family val="2"/>
    </font>
    <font>
      <b/>
      <sz val="11"/>
      <color indexed="23"/>
      <name val="Verdana"/>
      <family val="2"/>
    </font>
    <font>
      <b/>
      <i/>
      <sz val="16"/>
      <color indexed="16"/>
      <name val="Times New Roman"/>
      <family val="1"/>
    </font>
    <font>
      <sz val="8"/>
      <name val="Verdana"/>
      <family val="2"/>
    </font>
    <font>
      <sz val="8"/>
      <name val="Tahoma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5" applyNumberFormat="0" applyFill="0">
      <alignment horizontal="centerContinuous" vertical="top"/>
    </xf>
    <xf numFmtId="0" fontId="15" fillId="7" borderId="0">
      <alignment horizontal="left" wrapText="1" indent="1"/>
    </xf>
    <xf numFmtId="0" fontId="17" fillId="8" borderId="0" applyBorder="0">
      <alignment horizontal="left" vertical="center" indent="1"/>
    </xf>
    <xf numFmtId="37" fontId="18" fillId="3" borderId="6" applyBorder="0" applyProtection="0">
      <alignment vertical="center"/>
    </xf>
    <xf numFmtId="9" fontId="19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/>
    <xf numFmtId="3" fontId="2" fillId="0" borderId="0" xfId="0" applyNumberFormat="1" applyFont="1" applyAlignment="1"/>
    <xf numFmtId="0" fontId="2" fillId="0" borderId="0" xfId="0" applyFont="1"/>
    <xf numFmtId="3" fontId="4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3" fontId="6" fillId="0" borderId="0" xfId="0" applyNumberFormat="1" applyFont="1" applyAlignment="1">
      <alignment wrapText="1"/>
    </xf>
    <xf numFmtId="4" fontId="4" fillId="2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" fontId="4" fillId="3" borderId="1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/>
    </xf>
    <xf numFmtId="3" fontId="4" fillId="5" borderId="2" xfId="0" applyNumberFormat="1" applyFont="1" applyFill="1" applyBorder="1" applyAlignment="1">
      <alignment vertical="center" wrapText="1"/>
    </xf>
    <xf numFmtId="3" fontId="4" fillId="5" borderId="4" xfId="0" applyNumberFormat="1" applyFont="1" applyFill="1" applyBorder="1" applyAlignment="1">
      <alignment vertical="center" wrapText="1"/>
    </xf>
    <xf numFmtId="10" fontId="4" fillId="5" borderId="2" xfId="0" applyNumberFormat="1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 applyAlignment="1">
      <alignment vertical="center" wrapText="1"/>
    </xf>
    <xf numFmtId="4" fontId="4" fillId="5" borderId="0" xfId="0" applyNumberFormat="1" applyFont="1" applyFill="1" applyAlignment="1">
      <alignment vertical="center" wrapText="1"/>
    </xf>
    <xf numFmtId="4" fontId="4" fillId="4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8" fillId="0" borderId="0" xfId="0" applyFont="1"/>
    <xf numFmtId="3" fontId="3" fillId="5" borderId="2" xfId="0" applyNumberFormat="1" applyFont="1" applyFill="1" applyBorder="1" applyAlignment="1">
      <alignment vertical="center" wrapText="1"/>
    </xf>
    <xf numFmtId="0" fontId="12" fillId="5" borderId="4" xfId="0" applyNumberFormat="1" applyFont="1" applyFill="1" applyBorder="1" applyAlignment="1">
      <alignment vertical="center" wrapText="1"/>
    </xf>
    <xf numFmtId="3" fontId="12" fillId="5" borderId="4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4" fontId="4" fillId="5" borderId="0" xfId="0" applyNumberFormat="1" applyFont="1" applyFill="1" applyBorder="1" applyAlignment="1">
      <alignment vertical="center" wrapText="1"/>
    </xf>
    <xf numFmtId="4" fontId="4" fillId="4" borderId="0" xfId="0" applyNumberFormat="1" applyFont="1" applyFill="1" applyBorder="1" applyAlignment="1">
      <alignment horizontal="right" vertical="center" wrapText="1"/>
    </xf>
    <xf numFmtId="4" fontId="3" fillId="9" borderId="1" xfId="0" applyNumberFormat="1" applyFont="1" applyFill="1" applyBorder="1" applyAlignment="1">
      <alignment horizontal="right" vertical="center" wrapText="1"/>
    </xf>
    <xf numFmtId="9" fontId="12" fillId="5" borderId="4" xfId="5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16" fillId="6" borderId="0" xfId="2" applyFont="1" applyFill="1" applyBorder="1" applyAlignment="1" applyProtection="1">
      <alignment horizontal="center"/>
      <protection hidden="1"/>
    </xf>
  </cellXfs>
  <cellStyles count="6">
    <cellStyle name="amount" xfId="4"/>
    <cellStyle name="Body text" xfId="3"/>
    <cellStyle name="Header3" xfId="1"/>
    <cellStyle name="NonPrint_TemTitle" xfId="2"/>
    <cellStyle name="Normal" xfId="0" builtinId="0"/>
    <cellStyle name="Percent" xfId="5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BFAF5"/>
      <rgbColor rgb="00F6F3E2"/>
      <rgbColor rgb="00FFFF99"/>
      <rgbColor rgb="00BCCCE4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'PnL projection'!$B$153:$C$153</c:f>
              <c:strCache>
                <c:ptCount val="1"/>
                <c:pt idx="0">
                  <c:v>Total Revenue (Sales)</c:v>
                </c:pt>
              </c:strCache>
            </c:strRef>
          </c:tx>
          <c:cat>
            <c:strRef>
              <c:f>'PnL projection'!$D$152:$J$152</c:f>
              <c:strCache>
                <c:ptCount val="7"/>
                <c:pt idx="0">
                  <c:v>2006</c:v>
                </c:pt>
                <c:pt idx="1">
                  <c:v>%</c:v>
                </c:pt>
                <c:pt idx="2">
                  <c:v>% Increase(Decrease</c:v>
                </c:pt>
                <c:pt idx="3">
                  <c:v>2007</c:v>
                </c:pt>
                <c:pt idx="4">
                  <c:v>%</c:v>
                </c:pt>
                <c:pt idx="5">
                  <c:v>% Increase(Decrease</c:v>
                </c:pt>
                <c:pt idx="6">
                  <c:v>2008</c:v>
                </c:pt>
              </c:strCache>
            </c:strRef>
          </c:cat>
          <c:val>
            <c:numRef>
              <c:f>'PnL projection'!$D$153:$J$153</c:f>
              <c:numCache>
                <c:formatCode>#,##0.00</c:formatCode>
                <c:ptCount val="7"/>
                <c:pt idx="0">
                  <c:v>3228904.8</c:v>
                </c:pt>
                <c:pt idx="1">
                  <c:v>100.00000000000001</c:v>
                </c:pt>
                <c:pt idx="3">
                  <c:v>4181841.45</c:v>
                </c:pt>
                <c:pt idx="4">
                  <c:v>99.999999999999986</c:v>
                </c:pt>
                <c:pt idx="5">
                  <c:v>29.512689565824303</c:v>
                </c:pt>
              </c:numCache>
            </c:numRef>
          </c:val>
        </c:ser>
        <c:ser>
          <c:idx val="1"/>
          <c:order val="1"/>
          <c:tx>
            <c:strRef>
              <c:f>'PnL projection'!$B$154:$C$154</c:f>
              <c:strCache>
                <c:ptCount val="1"/>
                <c:pt idx="0">
                  <c:v>Total Cost of Sales</c:v>
                </c:pt>
              </c:strCache>
            </c:strRef>
          </c:tx>
          <c:cat>
            <c:strRef>
              <c:f>'PnL projection'!$D$152:$J$152</c:f>
              <c:strCache>
                <c:ptCount val="7"/>
                <c:pt idx="0">
                  <c:v>2006</c:v>
                </c:pt>
                <c:pt idx="1">
                  <c:v>%</c:v>
                </c:pt>
                <c:pt idx="2">
                  <c:v>% Increase(Decrease</c:v>
                </c:pt>
                <c:pt idx="3">
                  <c:v>2007</c:v>
                </c:pt>
                <c:pt idx="4">
                  <c:v>%</c:v>
                </c:pt>
                <c:pt idx="5">
                  <c:v>% Increase(Decrease</c:v>
                </c:pt>
                <c:pt idx="6">
                  <c:v>2008</c:v>
                </c:pt>
              </c:strCache>
            </c:strRef>
          </c:cat>
          <c:val>
            <c:numRef>
              <c:f>'PnL projection'!$D$154:$J$154</c:f>
              <c:numCache>
                <c:formatCode>#,##0.00</c:formatCode>
                <c:ptCount val="7"/>
                <c:pt idx="0">
                  <c:v>927579.37</c:v>
                </c:pt>
                <c:pt idx="1">
                  <c:v>28.727368177593842</c:v>
                </c:pt>
                <c:pt idx="3">
                  <c:v>1431545.1300000004</c:v>
                </c:pt>
                <c:pt idx="4">
                  <c:v>34.232410461185708</c:v>
                </c:pt>
                <c:pt idx="5">
                  <c:v>54.331281645472586</c:v>
                </c:pt>
              </c:numCache>
            </c:numRef>
          </c:val>
        </c:ser>
        <c:ser>
          <c:idx val="2"/>
          <c:order val="2"/>
          <c:tx>
            <c:strRef>
              <c:f>'PnL projection'!$B$155:$C$155</c:f>
              <c:strCache>
                <c:ptCount val="1"/>
                <c:pt idx="0">
                  <c:v>Gross Profit</c:v>
                </c:pt>
              </c:strCache>
            </c:strRef>
          </c:tx>
          <c:cat>
            <c:strRef>
              <c:f>'PnL projection'!$D$152:$J$152</c:f>
              <c:strCache>
                <c:ptCount val="7"/>
                <c:pt idx="0">
                  <c:v>2006</c:v>
                </c:pt>
                <c:pt idx="1">
                  <c:v>%</c:v>
                </c:pt>
                <c:pt idx="2">
                  <c:v>% Increase(Decrease</c:v>
                </c:pt>
                <c:pt idx="3">
                  <c:v>2007</c:v>
                </c:pt>
                <c:pt idx="4">
                  <c:v>%</c:v>
                </c:pt>
                <c:pt idx="5">
                  <c:v>% Increase(Decrease</c:v>
                </c:pt>
                <c:pt idx="6">
                  <c:v>2008</c:v>
                </c:pt>
              </c:strCache>
            </c:strRef>
          </c:cat>
          <c:val>
            <c:numRef>
              <c:f>'PnL projection'!$D$155:$J$155</c:f>
              <c:numCache>
                <c:formatCode>#,##0.00</c:formatCode>
                <c:ptCount val="7"/>
                <c:pt idx="0">
                  <c:v>2301325.4299999997</c:v>
                </c:pt>
                <c:pt idx="1">
                  <c:v>71.272631822406154</c:v>
                </c:pt>
                <c:pt idx="3">
                  <c:v>2750296.32</c:v>
                </c:pt>
                <c:pt idx="4">
                  <c:v>65.767589538814292</c:v>
                </c:pt>
                <c:pt idx="5">
                  <c:v>19.509230817477217</c:v>
                </c:pt>
              </c:numCache>
            </c:numRef>
          </c:val>
        </c:ser>
        <c:ser>
          <c:idx val="3"/>
          <c:order val="3"/>
          <c:tx>
            <c:strRef>
              <c:f>'PnL projection'!$B$156:$C$156</c:f>
              <c:strCache>
                <c:ptCount val="1"/>
                <c:pt idx="0">
                  <c:v>Total Expenses</c:v>
                </c:pt>
              </c:strCache>
            </c:strRef>
          </c:tx>
          <c:cat>
            <c:strRef>
              <c:f>'PnL projection'!$D$152:$J$152</c:f>
              <c:strCache>
                <c:ptCount val="7"/>
                <c:pt idx="0">
                  <c:v>2006</c:v>
                </c:pt>
                <c:pt idx="1">
                  <c:v>%</c:v>
                </c:pt>
                <c:pt idx="2">
                  <c:v>% Increase(Decrease</c:v>
                </c:pt>
                <c:pt idx="3">
                  <c:v>2007</c:v>
                </c:pt>
                <c:pt idx="4">
                  <c:v>%</c:v>
                </c:pt>
                <c:pt idx="5">
                  <c:v>% Increase(Decrease</c:v>
                </c:pt>
                <c:pt idx="6">
                  <c:v>2008</c:v>
                </c:pt>
              </c:strCache>
            </c:strRef>
          </c:cat>
          <c:val>
            <c:numRef>
              <c:f>'PnL projection'!$D$156:$J$156</c:f>
              <c:numCache>
                <c:formatCode>#,##0.00</c:formatCode>
                <c:ptCount val="7"/>
                <c:pt idx="0">
                  <c:v>1990343.41</c:v>
                </c:pt>
                <c:pt idx="1">
                  <c:v>61.641439846724502</c:v>
                </c:pt>
                <c:pt idx="3">
                  <c:v>1832382.4100000001</c:v>
                </c:pt>
                <c:pt idx="4">
                  <c:v>43.817596432308548</c:v>
                </c:pt>
                <c:pt idx="5">
                  <c:v>-7.9363691313952529</c:v>
                </c:pt>
              </c:numCache>
            </c:numRef>
          </c:val>
        </c:ser>
        <c:ser>
          <c:idx val="4"/>
          <c:order val="4"/>
          <c:tx>
            <c:strRef>
              <c:f>'PnL projection'!$B$157:$C$157</c:f>
              <c:strCache>
                <c:ptCount val="1"/>
                <c:pt idx="0">
                  <c:v>Net Profit</c:v>
                </c:pt>
              </c:strCache>
            </c:strRef>
          </c:tx>
          <c:cat>
            <c:strRef>
              <c:f>'PnL projection'!$D$152:$J$152</c:f>
              <c:strCache>
                <c:ptCount val="7"/>
                <c:pt idx="0">
                  <c:v>2006</c:v>
                </c:pt>
                <c:pt idx="1">
                  <c:v>%</c:v>
                </c:pt>
                <c:pt idx="2">
                  <c:v>% Increase(Decrease</c:v>
                </c:pt>
                <c:pt idx="3">
                  <c:v>2007</c:v>
                </c:pt>
                <c:pt idx="4">
                  <c:v>%</c:v>
                </c:pt>
                <c:pt idx="5">
                  <c:v>% Increase(Decrease</c:v>
                </c:pt>
                <c:pt idx="6">
                  <c:v>2008</c:v>
                </c:pt>
              </c:strCache>
            </c:strRef>
          </c:cat>
          <c:val>
            <c:numRef>
              <c:f>'PnL projection'!$D$157:$J$157</c:f>
              <c:numCache>
                <c:formatCode>#,##0.00</c:formatCode>
                <c:ptCount val="7"/>
                <c:pt idx="0">
                  <c:v>310982.01999999979</c:v>
                </c:pt>
                <c:pt idx="1">
                  <c:v>9.6311919756816557</c:v>
                </c:pt>
                <c:pt idx="3">
                  <c:v>917913.90999999968</c:v>
                </c:pt>
                <c:pt idx="4">
                  <c:v>21.94999310650574</c:v>
                </c:pt>
                <c:pt idx="5">
                  <c:v>195.16623179693806</c:v>
                </c:pt>
              </c:numCache>
            </c:numRef>
          </c:val>
        </c:ser>
        <c:shape val="box"/>
        <c:axId val="63499264"/>
        <c:axId val="63517440"/>
        <c:axId val="0"/>
      </c:bar3DChart>
      <c:catAx>
        <c:axId val="63499264"/>
        <c:scaling>
          <c:orientation val="minMax"/>
        </c:scaling>
        <c:axPos val="b"/>
        <c:tickLblPos val="nextTo"/>
        <c:crossAx val="63517440"/>
        <c:crosses val="autoZero"/>
        <c:auto val="1"/>
        <c:lblAlgn val="ctr"/>
        <c:lblOffset val="100"/>
      </c:catAx>
      <c:valAx>
        <c:axId val="63517440"/>
        <c:scaling>
          <c:orientation val="minMax"/>
        </c:scaling>
        <c:axPos val="l"/>
        <c:majorGridlines/>
        <c:numFmt formatCode="#,##0.00" sourceLinked="1"/>
        <c:tickLblPos val="nextTo"/>
        <c:crossAx val="63499264"/>
        <c:crosses val="autoZero"/>
        <c:crossBetween val="between"/>
      </c:valAx>
      <c:spPr>
        <a:gradFill flip="none" rotWithShape="1">
          <a:gsLst>
            <a:gs pos="0">
              <a:schemeClr val="accent2">
                <a:lumMod val="20000"/>
                <a:lumOff val="8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path path="rect">
            <a:fillToRect l="100000" t="100000"/>
          </a:path>
          <a:tileRect r="-100000" b="-100000"/>
        </a:gradFill>
      </c:spPr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158</xdr:row>
      <xdr:rowOff>114300</xdr:rowOff>
    </xdr:from>
    <xdr:to>
      <xdr:col>9</xdr:col>
      <xdr:colOff>590550</xdr:colOff>
      <xdr:row>173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4"/>
  </sheetPr>
  <dimension ref="B1:O157"/>
  <sheetViews>
    <sheetView showGridLines="0" tabSelected="1" workbookViewId="0">
      <pane xSplit="2" ySplit="4" topLeftCell="C32" activePane="bottomRight" state="frozen"/>
      <selection pane="topRight" activeCell="B1" sqref="B1"/>
      <selection pane="bottomLeft" activeCell="A8" sqref="A8"/>
      <selection pane="bottomRight" activeCell="K7" sqref="K7"/>
    </sheetView>
  </sheetViews>
  <sheetFormatPr defaultRowHeight="15"/>
  <cols>
    <col min="1" max="1" width="12.140625" style="2" customWidth="1"/>
    <col min="2" max="2" width="20.140625" style="1" customWidth="1"/>
    <col min="3" max="3" width="5.140625" style="2" customWidth="1"/>
    <col min="4" max="4" width="12.28515625" style="2" customWidth="1"/>
    <col min="5" max="5" width="7.28515625" style="2" customWidth="1"/>
    <col min="6" max="7" width="11.42578125" style="2" customWidth="1"/>
    <col min="8" max="8" width="6.42578125" style="2" customWidth="1"/>
    <col min="9" max="9" width="12.28515625" style="2" customWidth="1"/>
    <col min="10" max="10" width="15" style="2" customWidth="1"/>
    <col min="11" max="11" width="18.140625" style="2" customWidth="1"/>
    <col min="12" max="12" width="22.7109375" style="2" customWidth="1"/>
    <col min="13" max="13" width="26.28515625" style="2" customWidth="1"/>
    <col min="14" max="14" width="27.140625" style="2" customWidth="1"/>
    <col min="15" max="16384" width="9.140625" style="2"/>
  </cols>
  <sheetData>
    <row r="1" spans="2:14" ht="11.25" customHeight="1"/>
    <row r="2" spans="2:14" s="3" customFormat="1" ht="27.75" customHeight="1">
      <c r="B2" s="53" t="s">
        <v>104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2:14" s="3" customFormat="1" ht="4.5" customHeight="1">
      <c r="D3" s="42"/>
      <c r="E3" s="42"/>
      <c r="F3" s="42"/>
      <c r="G3" s="42"/>
      <c r="H3" s="42"/>
      <c r="I3" s="42"/>
      <c r="J3" s="42"/>
    </row>
    <row r="4" spans="2:14" s="37" customFormat="1" ht="15.95" customHeight="1">
      <c r="B4" s="26"/>
      <c r="C4" s="43"/>
      <c r="D4" s="44">
        <v>2006</v>
      </c>
      <c r="E4" s="44"/>
      <c r="F4" s="44"/>
      <c r="G4" s="44">
        <f>D4+1</f>
        <v>2007</v>
      </c>
      <c r="H4" s="44"/>
      <c r="I4" s="44"/>
      <c r="J4" s="44">
        <f>G4+1</f>
        <v>2008</v>
      </c>
      <c r="K4" s="44">
        <f t="shared" ref="K4:M4" si="0">J4+1</f>
        <v>2009</v>
      </c>
      <c r="L4" s="44">
        <f t="shared" si="0"/>
        <v>2010</v>
      </c>
      <c r="M4" s="44">
        <f t="shared" si="0"/>
        <v>2011</v>
      </c>
      <c r="N4" s="45" t="s">
        <v>103</v>
      </c>
    </row>
    <row r="5" spans="2:14" s="4" customFormat="1" ht="15.95" customHeight="1">
      <c r="B5" s="26" t="s">
        <v>3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4" s="4" customFormat="1" ht="15.95" customHeight="1">
      <c r="B6" s="35" t="s">
        <v>10</v>
      </c>
      <c r="C6" s="6"/>
      <c r="D6" s="20">
        <v>220442.2</v>
      </c>
      <c r="E6" s="46">
        <f>IF(D$12=0,"-",(D6*100)/D$12)</f>
        <v>6.8271508035789727</v>
      </c>
      <c r="F6" s="46"/>
      <c r="G6" s="19">
        <v>48882.25</v>
      </c>
      <c r="H6" s="46">
        <f>IF(G$12=0,"-",(G6*100)/G$12)</f>
        <v>1.1689168655593098</v>
      </c>
      <c r="I6" s="46"/>
      <c r="J6" s="19">
        <v>100000</v>
      </c>
      <c r="K6" s="19">
        <f>FORECAST(K4,D6:J6,$D$4:$J$4)</f>
        <v>2665.9500000178814</v>
      </c>
      <c r="L6" s="19" t="e">
        <f>FORECAST(L4,G6:K6,$D$4:$J$4)</f>
        <v>#N/A</v>
      </c>
      <c r="M6" s="19" t="e">
        <f>FORECAST(M4,J6:L6,$D$4:$J$4)</f>
        <v>#N/A</v>
      </c>
      <c r="N6" s="19" t="e">
        <f>D6+G6+J6+K6+L6+M6</f>
        <v>#N/A</v>
      </c>
    </row>
    <row r="7" spans="2:14" s="4" customFormat="1" ht="15.95" customHeight="1">
      <c r="B7" s="35" t="s">
        <v>11</v>
      </c>
      <c r="C7" s="8"/>
      <c r="D7" s="20">
        <v>1501017.7</v>
      </c>
      <c r="E7" s="46">
        <f>IF(D$12=0,"-",(D7*100)/D$12)</f>
        <v>46.486898591745415</v>
      </c>
      <c r="F7" s="46"/>
      <c r="G7" s="20">
        <v>2756435</v>
      </c>
      <c r="H7" s="46">
        <f t="shared" ref="H7:H11" si="1">IF(G$12=0,"-",(G7*100)/G$12)</f>
        <v>65.914383243774097</v>
      </c>
      <c r="I7" s="46"/>
      <c r="J7" s="20">
        <v>3300000</v>
      </c>
      <c r="K7" s="19"/>
      <c r="L7" s="19" t="e">
        <f>FORECAST(L5,G7:K7,$D$4:$J$4)</f>
        <v>#N/A</v>
      </c>
      <c r="M7" s="19" t="e">
        <f>FORECAST(M5,J7:L7,$D$4:$J$4)</f>
        <v>#N/A</v>
      </c>
      <c r="N7" s="19" t="e">
        <f t="shared" ref="N7:N11" si="2">D7+G7+J7+K7+L7+M7</f>
        <v>#N/A</v>
      </c>
    </row>
    <row r="8" spans="2:14" s="4" customFormat="1" ht="15.95" customHeight="1">
      <c r="B8" s="35" t="s">
        <v>88</v>
      </c>
      <c r="C8" s="8"/>
      <c r="D8" s="20">
        <v>936908.5</v>
      </c>
      <c r="E8" s="46">
        <f t="shared" ref="E8:E11" si="3">IF(D$12=0,"-",(D8*100)/D$12)</f>
        <v>29.016293698098501</v>
      </c>
      <c r="F8" s="46"/>
      <c r="G8" s="20">
        <v>899544.2</v>
      </c>
      <c r="H8" s="46">
        <f t="shared" si="1"/>
        <v>21.510719876766249</v>
      </c>
      <c r="I8" s="46"/>
      <c r="J8" s="20">
        <v>900000</v>
      </c>
      <c r="K8" s="20">
        <v>29907</v>
      </c>
      <c r="L8" s="20">
        <v>129765</v>
      </c>
      <c r="M8" s="20">
        <v>125185</v>
      </c>
      <c r="N8" s="19">
        <f t="shared" si="2"/>
        <v>3021309.7</v>
      </c>
    </row>
    <row r="9" spans="2:14" s="4" customFormat="1" ht="15.95" customHeight="1">
      <c r="B9" s="35" t="s">
        <v>12</v>
      </c>
      <c r="C9" s="6"/>
      <c r="D9" s="20">
        <v>329797.78000000003</v>
      </c>
      <c r="E9" s="46">
        <f t="shared" si="3"/>
        <v>10.213920831608291</v>
      </c>
      <c r="F9" s="46"/>
      <c r="G9" s="19">
        <v>230025</v>
      </c>
      <c r="H9" s="46">
        <f t="shared" si="1"/>
        <v>5.5005672202134779</v>
      </c>
      <c r="I9" s="46"/>
      <c r="J9" s="19">
        <v>39375</v>
      </c>
      <c r="K9" s="19">
        <v>64625</v>
      </c>
      <c r="L9" s="19">
        <v>13150</v>
      </c>
      <c r="M9" s="19">
        <v>16900</v>
      </c>
      <c r="N9" s="19">
        <f t="shared" si="2"/>
        <v>693872.78</v>
      </c>
    </row>
    <row r="10" spans="2:14" s="4" customFormat="1" ht="15.95" customHeight="1">
      <c r="B10" s="35" t="s">
        <v>56</v>
      </c>
      <c r="C10" s="8"/>
      <c r="D10" s="20">
        <v>130127.5</v>
      </c>
      <c r="E10" s="46">
        <f t="shared" si="3"/>
        <v>4.0300816549314185</v>
      </c>
      <c r="F10" s="46"/>
      <c r="G10" s="20">
        <v>195855</v>
      </c>
      <c r="H10" s="46">
        <f t="shared" si="1"/>
        <v>4.6834630710353684</v>
      </c>
      <c r="I10" s="46"/>
      <c r="J10" s="20">
        <v>10350</v>
      </c>
      <c r="K10" s="20">
        <v>0</v>
      </c>
      <c r="L10" s="20">
        <v>73280</v>
      </c>
      <c r="M10" s="20">
        <v>92800</v>
      </c>
      <c r="N10" s="19">
        <f t="shared" si="2"/>
        <v>502412.5</v>
      </c>
    </row>
    <row r="11" spans="2:14" s="4" customFormat="1" ht="15.95" customHeight="1">
      <c r="B11" s="35" t="s">
        <v>67</v>
      </c>
      <c r="C11" s="8"/>
      <c r="D11" s="20">
        <v>110611.12</v>
      </c>
      <c r="E11" s="46">
        <f t="shared" si="3"/>
        <v>3.4256544200374073</v>
      </c>
      <c r="F11" s="46"/>
      <c r="G11" s="20">
        <v>51100</v>
      </c>
      <c r="H11" s="46">
        <f t="shared" si="1"/>
        <v>1.2219497226514888</v>
      </c>
      <c r="I11" s="46"/>
      <c r="J11" s="20">
        <v>10950</v>
      </c>
      <c r="K11" s="20">
        <v>0</v>
      </c>
      <c r="L11" s="20">
        <v>0</v>
      </c>
      <c r="M11" s="20">
        <v>0</v>
      </c>
      <c r="N11" s="19">
        <f t="shared" si="2"/>
        <v>172661.12</v>
      </c>
    </row>
    <row r="12" spans="2:14" s="37" customFormat="1" ht="15.95" customHeight="1">
      <c r="B12" s="41" t="s">
        <v>4</v>
      </c>
      <c r="C12" s="36"/>
      <c r="D12" s="38">
        <f>SUM(D6:D11)</f>
        <v>3228904.8</v>
      </c>
      <c r="E12" s="47">
        <f>SUM(E5:E11)</f>
        <v>100.00000000000001</v>
      </c>
      <c r="F12" s="47"/>
      <c r="G12" s="38">
        <f>SUM(G6:G11)</f>
        <v>4181841.45</v>
      </c>
      <c r="H12" s="47">
        <f>SUM(H5:H11)</f>
        <v>99.999999999999986</v>
      </c>
      <c r="I12" s="47"/>
      <c r="J12" s="38">
        <f>SUM(J6:J11)</f>
        <v>4360675</v>
      </c>
      <c r="K12" s="38">
        <f>SUM(K6:K11)</f>
        <v>97197.950000017881</v>
      </c>
      <c r="L12" s="38" t="e">
        <f>SUM(L6:L11)</f>
        <v>#N/A</v>
      </c>
      <c r="M12" s="38" t="e">
        <f>SUM(M6:M10)</f>
        <v>#N/A</v>
      </c>
      <c r="N12" s="38" t="e">
        <f>SUM(N6:N11)</f>
        <v>#N/A</v>
      </c>
    </row>
    <row r="13" spans="2:14" s="12" customFormat="1" ht="8.1" customHeight="1">
      <c r="B13" s="10"/>
      <c r="C13" s="1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15.95" customHeight="1">
      <c r="B14" s="26" t="s">
        <v>5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2:14" s="4" customFormat="1" ht="15.95" customHeight="1">
      <c r="B15" s="26" t="s">
        <v>92</v>
      </c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2:14" s="4" customFormat="1" ht="15.95" customHeight="1">
      <c r="B16" s="35" t="s">
        <v>39</v>
      </c>
      <c r="C16" s="6"/>
      <c r="D16" s="19">
        <v>0</v>
      </c>
      <c r="E16" s="46">
        <f>IF(D$6=0,"-",(D16*100)/D$6)</f>
        <v>0</v>
      </c>
      <c r="F16" s="46"/>
      <c r="G16" s="19">
        <v>440</v>
      </c>
      <c r="H16" s="46">
        <f>IF(G$6=0,"-",(G16*100)/G$6)</f>
        <v>0.90012223250770984</v>
      </c>
      <c r="I16" s="46"/>
      <c r="J16" s="19">
        <v>0</v>
      </c>
      <c r="K16" s="19">
        <v>489.88</v>
      </c>
      <c r="L16" s="19">
        <v>288.24</v>
      </c>
      <c r="M16" s="19">
        <v>872.45</v>
      </c>
      <c r="N16" s="19">
        <f>D16+G16+J16+K16+L16+M16</f>
        <v>2090.5699999999997</v>
      </c>
    </row>
    <row r="17" spans="2:14" s="4" customFormat="1" ht="15.95" customHeight="1">
      <c r="B17" s="35" t="s">
        <v>57</v>
      </c>
      <c r="C17" s="6"/>
      <c r="D17" s="19">
        <v>329</v>
      </c>
      <c r="E17" s="46">
        <f t="shared" ref="E17:E24" si="4">IF(D$6=0,"-",(D17*100)/D$6)</f>
        <v>0.14924547114844616</v>
      </c>
      <c r="F17" s="46"/>
      <c r="G17" s="19">
        <v>1316.95</v>
      </c>
      <c r="H17" s="46">
        <f t="shared" ref="H17:H24" si="5">IF(G$6=0,"-",(G17*100)/G$6)</f>
        <v>2.6941272138659738</v>
      </c>
      <c r="I17" s="46"/>
      <c r="J17" s="19">
        <v>0</v>
      </c>
      <c r="K17" s="19">
        <f>FORECAST(K15,D17:J17,$D$4:$J$4)</f>
        <v>330700.15000000002</v>
      </c>
      <c r="L17" s="19">
        <v>75</v>
      </c>
      <c r="M17" s="19">
        <v>94</v>
      </c>
      <c r="N17" s="19">
        <f t="shared" ref="N17:N24" si="6">D17+G17+J17+K17+L17+M17</f>
        <v>332515.10000000003</v>
      </c>
    </row>
    <row r="18" spans="2:14" s="4" customFormat="1" ht="15.95" customHeight="1">
      <c r="B18" s="35" t="s">
        <v>58</v>
      </c>
      <c r="C18" s="6"/>
      <c r="D18" s="19">
        <v>0</v>
      </c>
      <c r="E18" s="46">
        <f t="shared" si="4"/>
        <v>0</v>
      </c>
      <c r="F18" s="46"/>
      <c r="G18" s="19">
        <v>880</v>
      </c>
      <c r="H18" s="46">
        <f t="shared" si="5"/>
        <v>1.8002444650154197</v>
      </c>
      <c r="I18" s="46"/>
      <c r="J18" s="19"/>
      <c r="K18" s="19"/>
      <c r="L18" s="19"/>
      <c r="M18" s="19"/>
      <c r="N18" s="19">
        <f t="shared" si="6"/>
        <v>880</v>
      </c>
    </row>
    <row r="19" spans="2:14" s="4" customFormat="1" ht="15.95" customHeight="1">
      <c r="B19" s="35" t="s">
        <v>101</v>
      </c>
      <c r="C19" s="6"/>
      <c r="D19" s="19">
        <v>0</v>
      </c>
      <c r="E19" s="46">
        <f t="shared" si="4"/>
        <v>0</v>
      </c>
      <c r="F19" s="46"/>
      <c r="G19" s="19">
        <v>860</v>
      </c>
      <c r="H19" s="46">
        <f t="shared" si="5"/>
        <v>1.7593298180832511</v>
      </c>
      <c r="I19" s="46"/>
      <c r="J19" s="19">
        <v>0</v>
      </c>
      <c r="K19" s="19">
        <v>0</v>
      </c>
      <c r="L19" s="19">
        <v>0</v>
      </c>
      <c r="M19" s="19">
        <v>3000</v>
      </c>
      <c r="N19" s="19">
        <f t="shared" si="6"/>
        <v>3860</v>
      </c>
    </row>
    <row r="20" spans="2:14" s="4" customFormat="1" ht="15.95" customHeight="1">
      <c r="B20" s="35" t="s">
        <v>105</v>
      </c>
      <c r="C20" s="6"/>
      <c r="D20" s="19">
        <v>139971.25</v>
      </c>
      <c r="E20" s="46">
        <f t="shared" si="4"/>
        <v>63.495669159534785</v>
      </c>
      <c r="F20" s="46"/>
      <c r="G20" s="19">
        <v>0</v>
      </c>
      <c r="H20" s="46">
        <f t="shared" si="5"/>
        <v>0</v>
      </c>
      <c r="I20" s="46"/>
      <c r="J20" s="19"/>
      <c r="K20" s="19">
        <f>FORECAST(K18,D20:J20,$D$4:$J$4)</f>
        <v>280922298.75</v>
      </c>
      <c r="L20" s="19"/>
      <c r="M20" s="19"/>
      <c r="N20" s="19">
        <f t="shared" si="6"/>
        <v>281062270</v>
      </c>
    </row>
    <row r="21" spans="2:14" s="4" customFormat="1" ht="15.95" customHeight="1">
      <c r="B21" s="35" t="s">
        <v>79</v>
      </c>
      <c r="C21" s="6"/>
      <c r="D21" s="19">
        <v>0</v>
      </c>
      <c r="E21" s="46">
        <f t="shared" si="4"/>
        <v>0</v>
      </c>
      <c r="F21" s="46"/>
      <c r="G21" s="19">
        <v>12745</v>
      </c>
      <c r="H21" s="46">
        <f t="shared" si="5"/>
        <v>26.072858757524461</v>
      </c>
      <c r="I21" s="46"/>
      <c r="J21" s="19">
        <v>0</v>
      </c>
      <c r="K21" s="19">
        <v>1350</v>
      </c>
      <c r="L21" s="19">
        <v>1925</v>
      </c>
      <c r="M21" s="19">
        <v>0</v>
      </c>
      <c r="N21" s="19">
        <f t="shared" si="6"/>
        <v>16020</v>
      </c>
    </row>
    <row r="22" spans="2:14" s="4" customFormat="1" ht="15.95" customHeight="1">
      <c r="B22" s="35" t="s">
        <v>80</v>
      </c>
      <c r="C22" s="6"/>
      <c r="D22" s="19">
        <v>75</v>
      </c>
      <c r="E22" s="46">
        <f t="shared" si="4"/>
        <v>3.402252381803484E-2</v>
      </c>
      <c r="F22" s="46"/>
      <c r="G22" s="19">
        <v>0</v>
      </c>
      <c r="H22" s="46">
        <f t="shared" si="5"/>
        <v>0</v>
      </c>
      <c r="I22" s="46"/>
      <c r="J22" s="19"/>
      <c r="K22" s="19"/>
      <c r="L22" s="19"/>
      <c r="M22" s="19"/>
      <c r="N22" s="19">
        <f t="shared" si="6"/>
        <v>75</v>
      </c>
    </row>
    <row r="23" spans="2:14" s="4" customFormat="1" ht="15.95" customHeight="1">
      <c r="B23" s="35" t="s">
        <v>85</v>
      </c>
      <c r="C23" s="6"/>
      <c r="D23" s="19">
        <v>13411.92</v>
      </c>
      <c r="E23" s="46">
        <f t="shared" si="4"/>
        <v>6.0840982352743707</v>
      </c>
      <c r="F23" s="46"/>
      <c r="G23" s="19">
        <v>1300</v>
      </c>
      <c r="H23" s="46">
        <f t="shared" si="5"/>
        <v>2.6594520505909611</v>
      </c>
      <c r="I23" s="46"/>
      <c r="J23" s="19">
        <v>0</v>
      </c>
      <c r="K23" s="19">
        <v>0</v>
      </c>
      <c r="L23" s="19">
        <v>0</v>
      </c>
      <c r="M23" s="19">
        <v>165</v>
      </c>
      <c r="N23" s="19">
        <f t="shared" si="6"/>
        <v>14876.92</v>
      </c>
    </row>
    <row r="24" spans="2:14" s="4" customFormat="1" ht="15.95" customHeight="1">
      <c r="B24" s="35" t="s">
        <v>86</v>
      </c>
      <c r="C24" s="6"/>
      <c r="D24" s="19">
        <v>0</v>
      </c>
      <c r="E24" s="46">
        <f t="shared" si="4"/>
        <v>0</v>
      </c>
      <c r="F24" s="46"/>
      <c r="G24" s="19">
        <v>14072.04</v>
      </c>
      <c r="H24" s="46">
        <f t="shared" si="5"/>
        <v>28.787627410767712</v>
      </c>
      <c r="I24" s="46"/>
      <c r="J24" s="19">
        <v>0</v>
      </c>
      <c r="K24" s="19">
        <v>0</v>
      </c>
      <c r="L24" s="19">
        <v>0</v>
      </c>
      <c r="M24" s="19">
        <v>343.21</v>
      </c>
      <c r="N24" s="19">
        <f t="shared" si="6"/>
        <v>14415.25</v>
      </c>
    </row>
    <row r="25" spans="2:14" s="4" customFormat="1" ht="15.95" customHeight="1">
      <c r="B25" s="5"/>
      <c r="C25" s="6"/>
      <c r="D25" s="19"/>
      <c r="E25" s="19"/>
      <c r="F25" s="50">
        <f>SUM(D16:D24)</f>
        <v>153787.17000000001</v>
      </c>
      <c r="G25" s="19"/>
      <c r="H25" s="19"/>
      <c r="I25" s="50">
        <f>SUM(G16:G24)</f>
        <v>31613.99</v>
      </c>
      <c r="J25" s="19"/>
      <c r="K25" s="19"/>
      <c r="L25" s="19"/>
      <c r="M25" s="19"/>
      <c r="N25" s="19"/>
    </row>
    <row r="26" spans="2:14" s="4" customFormat="1" ht="15.95" customHeight="1">
      <c r="B26" s="5"/>
      <c r="C26" s="6"/>
      <c r="D26" s="19"/>
      <c r="E26" s="19"/>
      <c r="F26" s="50">
        <f>IF(D6=0,"-",(F25*100)/D6)</f>
        <v>69.763035389775652</v>
      </c>
      <c r="G26" s="19"/>
      <c r="H26" s="19"/>
      <c r="I26" s="50">
        <f>IF(G6=0,"-",(I25*100)/G6)</f>
        <v>64.673761948355491</v>
      </c>
      <c r="J26" s="19"/>
      <c r="K26" s="19"/>
      <c r="L26" s="19"/>
      <c r="M26" s="19"/>
      <c r="N26" s="19"/>
    </row>
    <row r="27" spans="2:14" s="4" customFormat="1" ht="15.75" customHeight="1">
      <c r="B27" s="31" t="s">
        <v>89</v>
      </c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2:14" s="4" customFormat="1" ht="15.95" customHeight="1">
      <c r="B28" s="35" t="s">
        <v>36</v>
      </c>
      <c r="C28" s="8"/>
      <c r="D28" s="20">
        <v>390</v>
      </c>
      <c r="E28" s="46">
        <f>IF(D$7=0,"-",(D28*100)/D$7)</f>
        <v>2.5982371826794581E-2</v>
      </c>
      <c r="F28" s="46"/>
      <c r="G28" s="20">
        <v>10082</v>
      </c>
      <c r="H28" s="46">
        <f>IF(G$7=0,"-",(G28*100)/G$7)</f>
        <v>0.36576229804076643</v>
      </c>
      <c r="I28" s="46"/>
      <c r="J28" s="20">
        <v>1062</v>
      </c>
      <c r="K28" s="20">
        <v>3042</v>
      </c>
      <c r="L28" s="20">
        <v>4017.5</v>
      </c>
      <c r="M28" s="23">
        <v>599.5</v>
      </c>
      <c r="N28" s="19">
        <f>D28+G28+J28+K28+L28+M28</f>
        <v>19193</v>
      </c>
    </row>
    <row r="29" spans="2:14" s="4" customFormat="1" ht="15.95" customHeight="1">
      <c r="B29" s="35" t="s">
        <v>58</v>
      </c>
      <c r="C29" s="8"/>
      <c r="D29" s="20">
        <v>0</v>
      </c>
      <c r="E29" s="46">
        <f t="shared" ref="E29:E41" si="7">IF(D$7=0,"-",(D29*100)/D$7)</f>
        <v>0</v>
      </c>
      <c r="F29" s="46"/>
      <c r="G29" s="20">
        <v>4609.5</v>
      </c>
      <c r="H29" s="46">
        <f t="shared" ref="H29:H41" si="8">IF(G$7=0,"-",(G29*100)/G$7)</f>
        <v>0.16722687094018179</v>
      </c>
      <c r="I29" s="46"/>
      <c r="J29" s="20">
        <v>500</v>
      </c>
      <c r="K29" s="20">
        <v>0</v>
      </c>
      <c r="L29" s="20"/>
      <c r="M29" s="23">
        <v>0</v>
      </c>
      <c r="N29" s="19">
        <f t="shared" ref="N29:N41" si="9">D29+G29+J29+K29+L29+M29</f>
        <v>5109.5</v>
      </c>
    </row>
    <row r="30" spans="2:14" s="4" customFormat="1" ht="15.95" customHeight="1">
      <c r="B30" s="35" t="s">
        <v>40</v>
      </c>
      <c r="C30" s="6"/>
      <c r="D30" s="19">
        <v>63181.26</v>
      </c>
      <c r="E30" s="46">
        <f t="shared" si="7"/>
        <v>4.2092281789881625</v>
      </c>
      <c r="F30" s="46"/>
      <c r="G30" s="19">
        <v>128987.19</v>
      </c>
      <c r="H30" s="46">
        <f t="shared" si="8"/>
        <v>4.6794932585023767</v>
      </c>
      <c r="I30" s="46"/>
      <c r="J30" s="19">
        <v>11929.62</v>
      </c>
      <c r="K30" s="19">
        <v>21693.279999999999</v>
      </c>
      <c r="L30" s="19">
        <v>12705.93</v>
      </c>
      <c r="M30" s="19">
        <v>8338</v>
      </c>
      <c r="N30" s="19">
        <f t="shared" si="9"/>
        <v>246835.28</v>
      </c>
    </row>
    <row r="31" spans="2:14" s="4" customFormat="1" ht="15.95" customHeight="1">
      <c r="B31" s="35" t="s">
        <v>68</v>
      </c>
      <c r="C31" s="6"/>
      <c r="D31" s="19">
        <v>0</v>
      </c>
      <c r="E31" s="46">
        <f t="shared" si="7"/>
        <v>0</v>
      </c>
      <c r="F31" s="46"/>
      <c r="G31" s="19">
        <v>0</v>
      </c>
      <c r="H31" s="46">
        <f t="shared" si="8"/>
        <v>0</v>
      </c>
      <c r="I31" s="46"/>
      <c r="J31" s="19">
        <v>3000</v>
      </c>
      <c r="K31" s="19">
        <v>0</v>
      </c>
      <c r="L31" s="19">
        <v>0</v>
      </c>
      <c r="M31" s="19">
        <v>0</v>
      </c>
      <c r="N31" s="19">
        <f t="shared" si="9"/>
        <v>3000</v>
      </c>
    </row>
    <row r="32" spans="2:14" s="4" customFormat="1" ht="15.95" customHeight="1">
      <c r="B32" s="35" t="s">
        <v>37</v>
      </c>
      <c r="C32" s="6"/>
      <c r="D32" s="19">
        <v>84722.8</v>
      </c>
      <c r="E32" s="46">
        <f t="shared" si="7"/>
        <v>5.6443571584798766</v>
      </c>
      <c r="F32" s="46"/>
      <c r="G32" s="19">
        <v>176731.15</v>
      </c>
      <c r="H32" s="46">
        <f t="shared" si="8"/>
        <v>6.4115841657793489</v>
      </c>
      <c r="I32" s="46"/>
      <c r="J32" s="19">
        <v>32237.45</v>
      </c>
      <c r="K32" s="19">
        <v>40170.230000000003</v>
      </c>
      <c r="L32" s="19">
        <v>17870.97</v>
      </c>
      <c r="M32" s="19">
        <v>23992.5</v>
      </c>
      <c r="N32" s="19">
        <f t="shared" si="9"/>
        <v>375725.1</v>
      </c>
    </row>
    <row r="33" spans="2:14" s="4" customFormat="1" ht="15.95" customHeight="1">
      <c r="B33" s="35" t="s">
        <v>38</v>
      </c>
      <c r="C33" s="8"/>
      <c r="D33" s="20">
        <v>64445.85</v>
      </c>
      <c r="E33" s="46">
        <f t="shared" si="7"/>
        <v>4.2934770189585372</v>
      </c>
      <c r="F33" s="46"/>
      <c r="G33" s="20">
        <v>112674.27</v>
      </c>
      <c r="H33" s="46">
        <f t="shared" si="8"/>
        <v>4.0876810082588557</v>
      </c>
      <c r="I33" s="46"/>
      <c r="J33" s="20">
        <v>21501.25</v>
      </c>
      <c r="K33" s="20">
        <v>13316.8</v>
      </c>
      <c r="L33" s="20">
        <v>22116.55</v>
      </c>
      <c r="M33" s="23">
        <v>20754.5</v>
      </c>
      <c r="N33" s="19">
        <f t="shared" si="9"/>
        <v>254809.21999999997</v>
      </c>
    </row>
    <row r="34" spans="2:14" s="4" customFormat="1" ht="15.95" customHeight="1">
      <c r="B34" s="35" t="s">
        <v>69</v>
      </c>
      <c r="C34" s="8"/>
      <c r="D34" s="20">
        <v>8065.5</v>
      </c>
      <c r="E34" s="46">
        <f t="shared" si="7"/>
        <v>0.53733543581797871</v>
      </c>
      <c r="F34" s="46"/>
      <c r="G34" s="20">
        <v>27377.35</v>
      </c>
      <c r="H34" s="46">
        <f t="shared" si="8"/>
        <v>0.99321587485284435</v>
      </c>
      <c r="I34" s="46"/>
      <c r="J34" s="20">
        <v>4700</v>
      </c>
      <c r="K34" s="20">
        <v>0</v>
      </c>
      <c r="L34" s="20">
        <v>0</v>
      </c>
      <c r="M34" s="23">
        <v>29347.83</v>
      </c>
      <c r="N34" s="19">
        <f t="shared" si="9"/>
        <v>69490.679999999993</v>
      </c>
    </row>
    <row r="35" spans="2:14" s="4" customFormat="1" ht="15.95" customHeight="1">
      <c r="B35" s="35" t="s">
        <v>102</v>
      </c>
      <c r="C35" s="8"/>
      <c r="D35" s="20">
        <v>0</v>
      </c>
      <c r="E35" s="46">
        <f t="shared" si="7"/>
        <v>0</v>
      </c>
      <c r="F35" s="46"/>
      <c r="G35" s="20">
        <v>3600</v>
      </c>
      <c r="H35" s="46">
        <f t="shared" si="8"/>
        <v>0.13060347876877199</v>
      </c>
      <c r="I35" s="46"/>
      <c r="J35" s="20"/>
      <c r="K35" s="20"/>
      <c r="L35" s="20"/>
      <c r="M35" s="25"/>
      <c r="N35" s="19">
        <f t="shared" si="9"/>
        <v>3600</v>
      </c>
    </row>
    <row r="36" spans="2:14" s="4" customFormat="1" ht="15.95" customHeight="1">
      <c r="B36" s="35" t="s">
        <v>107</v>
      </c>
      <c r="C36" s="8"/>
      <c r="D36" s="20">
        <v>17580.2</v>
      </c>
      <c r="E36" s="46">
        <f t="shared" si="7"/>
        <v>1.1712187004856771</v>
      </c>
      <c r="F36" s="46"/>
      <c r="G36" s="20">
        <v>9838.5</v>
      </c>
      <c r="H36" s="46">
        <f t="shared" si="8"/>
        <v>0.35692842385182311</v>
      </c>
      <c r="I36" s="46"/>
      <c r="J36" s="20"/>
      <c r="K36" s="20"/>
      <c r="L36" s="20"/>
      <c r="M36" s="25"/>
      <c r="N36" s="19">
        <f t="shared" si="9"/>
        <v>27418.7</v>
      </c>
    </row>
    <row r="37" spans="2:14" s="4" customFormat="1" ht="15.95" customHeight="1">
      <c r="B37" s="35" t="s">
        <v>59</v>
      </c>
      <c r="C37" s="6"/>
      <c r="D37" s="19">
        <v>130259.5</v>
      </c>
      <c r="E37" s="46">
        <f t="shared" si="7"/>
        <v>8.6780788794162795</v>
      </c>
      <c r="F37" s="46"/>
      <c r="G37" s="19">
        <v>331320</v>
      </c>
      <c r="H37" s="46">
        <f t="shared" si="8"/>
        <v>12.019873496019315</v>
      </c>
      <c r="I37" s="46"/>
      <c r="J37" s="19">
        <v>17721</v>
      </c>
      <c r="K37" s="19">
        <v>33493</v>
      </c>
      <c r="L37" s="19">
        <v>16002.5</v>
      </c>
      <c r="M37" s="19">
        <v>15598</v>
      </c>
      <c r="N37" s="19">
        <f t="shared" si="9"/>
        <v>544394</v>
      </c>
    </row>
    <row r="38" spans="2:14" s="4" customFormat="1" ht="15.95" customHeight="1">
      <c r="B38" s="35" t="s">
        <v>100</v>
      </c>
      <c r="C38" s="6"/>
      <c r="D38" s="19">
        <v>0</v>
      </c>
      <c r="E38" s="46">
        <f t="shared" si="7"/>
        <v>0</v>
      </c>
      <c r="F38" s="46"/>
      <c r="G38" s="19">
        <v>13172</v>
      </c>
      <c r="H38" s="46">
        <f t="shared" si="8"/>
        <v>0.47786361731729571</v>
      </c>
      <c r="I38" s="46"/>
      <c r="J38" s="19">
        <v>0</v>
      </c>
      <c r="K38" s="19">
        <v>0</v>
      </c>
      <c r="L38" s="19">
        <v>0</v>
      </c>
      <c r="M38" s="19">
        <v>0</v>
      </c>
      <c r="N38" s="19">
        <f t="shared" si="9"/>
        <v>13172</v>
      </c>
    </row>
    <row r="39" spans="2:14" s="4" customFormat="1" ht="15.95" customHeight="1">
      <c r="B39" s="35" t="s">
        <v>70</v>
      </c>
      <c r="C39" s="6"/>
      <c r="D39" s="19">
        <v>4152</v>
      </c>
      <c r="E39" s="46">
        <f t="shared" si="7"/>
        <v>0.27661232775602845</v>
      </c>
      <c r="F39" s="46"/>
      <c r="G39" s="19">
        <v>2384</v>
      </c>
      <c r="H39" s="46">
        <f t="shared" si="8"/>
        <v>8.6488525940209005E-2</v>
      </c>
      <c r="I39" s="46"/>
      <c r="J39" s="19">
        <v>384</v>
      </c>
      <c r="K39" s="19">
        <v>496</v>
      </c>
      <c r="L39" s="19">
        <v>384</v>
      </c>
      <c r="M39" s="19">
        <v>384</v>
      </c>
      <c r="N39" s="19">
        <f t="shared" si="9"/>
        <v>8184</v>
      </c>
    </row>
    <row r="40" spans="2:14" s="4" customFormat="1" ht="15.95" customHeight="1">
      <c r="B40" s="35" t="s">
        <v>41</v>
      </c>
      <c r="C40" s="8"/>
      <c r="D40" s="20">
        <v>0</v>
      </c>
      <c r="E40" s="46">
        <f t="shared" si="7"/>
        <v>0</v>
      </c>
      <c r="F40" s="46"/>
      <c r="G40" s="20">
        <v>12710.8</v>
      </c>
      <c r="H40" s="46">
        <f t="shared" si="8"/>
        <v>0.46113186053725191</v>
      </c>
      <c r="I40" s="46"/>
      <c r="J40" s="20">
        <v>1490</v>
      </c>
      <c r="K40" s="20">
        <v>408</v>
      </c>
      <c r="L40" s="20">
        <v>5619.4</v>
      </c>
      <c r="M40" s="23">
        <v>622</v>
      </c>
      <c r="N40" s="19">
        <f t="shared" si="9"/>
        <v>20850.199999999997</v>
      </c>
    </row>
    <row r="41" spans="2:14" s="4" customFormat="1" ht="15.95" customHeight="1">
      <c r="B41" s="35" t="s">
        <v>42</v>
      </c>
      <c r="C41" s="8"/>
      <c r="D41" s="20">
        <v>25775</v>
      </c>
      <c r="E41" s="46">
        <f t="shared" si="7"/>
        <v>1.7171682918862317</v>
      </c>
      <c r="F41" s="46"/>
      <c r="G41" s="20">
        <v>28027.31</v>
      </c>
      <c r="H41" s="46">
        <f t="shared" si="8"/>
        <v>1.016795607369664</v>
      </c>
      <c r="I41" s="46"/>
      <c r="J41" s="20">
        <v>4964.8</v>
      </c>
      <c r="K41" s="20">
        <v>3251.3</v>
      </c>
      <c r="L41" s="20">
        <v>3974.4</v>
      </c>
      <c r="M41" s="25">
        <v>4385.1499999999996</v>
      </c>
      <c r="N41" s="19">
        <f t="shared" si="9"/>
        <v>70377.959999999992</v>
      </c>
    </row>
    <row r="42" spans="2:14" s="4" customFormat="1" ht="15.95" customHeight="1">
      <c r="B42" s="7"/>
      <c r="C42" s="8"/>
      <c r="D42" s="20"/>
      <c r="E42" s="20"/>
      <c r="F42" s="50">
        <f>SUM(D28:D41)</f>
        <v>398572.11</v>
      </c>
      <c r="G42" s="20"/>
      <c r="H42" s="20"/>
      <c r="I42" s="50">
        <f>SUM(G28:G41)</f>
        <v>861514.07000000007</v>
      </c>
      <c r="J42" s="20"/>
      <c r="K42" s="20"/>
      <c r="L42" s="20"/>
      <c r="M42" s="20"/>
      <c r="N42" s="19"/>
    </row>
    <row r="43" spans="2:14" s="4" customFormat="1" ht="15.95" customHeight="1">
      <c r="B43" s="7"/>
      <c r="C43" s="8"/>
      <c r="D43" s="20"/>
      <c r="E43" s="20"/>
      <c r="F43" s="50">
        <f>IF(D$7=0,"-",(F42*100)/D$7)</f>
        <v>26.553458363615565</v>
      </c>
      <c r="G43" s="20"/>
      <c r="H43" s="20"/>
      <c r="I43" s="50">
        <f>IF(G$7=0,"-",(I42*100)/G$7)</f>
        <v>31.254648486178706</v>
      </c>
      <c r="J43" s="20"/>
      <c r="K43" s="20"/>
      <c r="L43" s="20"/>
      <c r="M43" s="20"/>
      <c r="N43" s="19"/>
    </row>
    <row r="44" spans="2:14" s="4" customFormat="1" ht="15.95" customHeight="1">
      <c r="B44" s="31" t="s">
        <v>95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2:14" s="4" customFormat="1" ht="15.95" customHeight="1">
      <c r="B45" s="35" t="s">
        <v>43</v>
      </c>
      <c r="C45" s="8"/>
      <c r="D45" s="20">
        <v>78566.649999999994</v>
      </c>
      <c r="E45" s="46">
        <f>IF(D$8=0,"-",(D45*100)/D$8)</f>
        <v>8.3857335054597097</v>
      </c>
      <c r="F45" s="46"/>
      <c r="G45" s="20">
        <v>77302.73</v>
      </c>
      <c r="H45" s="46">
        <f>IF(G$8=0,"-",(G45*100)/G$8)</f>
        <v>8.5935443750290421</v>
      </c>
      <c r="I45" s="46"/>
      <c r="J45" s="20">
        <v>1951.96</v>
      </c>
      <c r="K45" s="20">
        <v>1294.32</v>
      </c>
      <c r="L45" s="20">
        <v>264.74</v>
      </c>
      <c r="M45" s="23">
        <v>9856.0499999999993</v>
      </c>
      <c r="N45" s="19">
        <f>D45+G45+J45+K45+L45+M45</f>
        <v>169236.44999999998</v>
      </c>
    </row>
    <row r="46" spans="2:14" s="4" customFormat="1" ht="15.95" customHeight="1">
      <c r="B46" s="35" t="s">
        <v>72</v>
      </c>
      <c r="C46" s="8"/>
      <c r="D46" s="20">
        <v>0</v>
      </c>
      <c r="E46" s="46">
        <f t="shared" ref="E46:E57" si="10">IF(D$8=0,"-",(D46*100)/D$8)</f>
        <v>0</v>
      </c>
      <c r="F46" s="46"/>
      <c r="G46" s="20">
        <v>0</v>
      </c>
      <c r="H46" s="46">
        <f t="shared" ref="H46:H57" si="11">IF(G$8=0,"-",(G46*100)/G$8)</f>
        <v>0</v>
      </c>
      <c r="I46" s="46"/>
      <c r="J46" s="20">
        <v>296</v>
      </c>
      <c r="K46" s="20">
        <v>0</v>
      </c>
      <c r="L46" s="20">
        <v>278</v>
      </c>
      <c r="M46" s="23">
        <v>340</v>
      </c>
      <c r="N46" s="19">
        <f t="shared" ref="N46:N57" si="12">D46+G46+J46+K46+L46+M46</f>
        <v>914</v>
      </c>
    </row>
    <row r="47" spans="2:14" s="4" customFormat="1" ht="15.95" customHeight="1">
      <c r="B47" s="35" t="s">
        <v>113</v>
      </c>
      <c r="C47" s="8"/>
      <c r="D47" s="20">
        <v>0</v>
      </c>
      <c r="E47" s="46">
        <f t="shared" si="10"/>
        <v>0</v>
      </c>
      <c r="F47" s="46"/>
      <c r="G47" s="20">
        <v>7191</v>
      </c>
      <c r="H47" s="46">
        <f t="shared" si="11"/>
        <v>0.79940485414724483</v>
      </c>
      <c r="I47" s="46"/>
      <c r="J47" s="20"/>
      <c r="K47" s="20"/>
      <c r="L47" s="20"/>
      <c r="M47" s="23"/>
      <c r="N47" s="19">
        <f t="shared" si="12"/>
        <v>7191</v>
      </c>
    </row>
    <row r="48" spans="2:14" s="4" customFormat="1" ht="15.95" customHeight="1">
      <c r="B48" s="35" t="s">
        <v>44</v>
      </c>
      <c r="C48" s="8"/>
      <c r="D48" s="20">
        <v>0</v>
      </c>
      <c r="E48" s="46">
        <f t="shared" si="10"/>
        <v>0</v>
      </c>
      <c r="F48" s="46"/>
      <c r="G48" s="20">
        <v>4303</v>
      </c>
      <c r="H48" s="46">
        <f t="shared" si="11"/>
        <v>0.47835337051809129</v>
      </c>
      <c r="I48" s="46"/>
      <c r="J48" s="20">
        <v>0</v>
      </c>
      <c r="K48" s="20">
        <v>30</v>
      </c>
      <c r="L48" s="20">
        <v>0</v>
      </c>
      <c r="M48" s="23">
        <v>254</v>
      </c>
      <c r="N48" s="19">
        <f t="shared" si="12"/>
        <v>4587</v>
      </c>
    </row>
    <row r="49" spans="2:14" s="4" customFormat="1" ht="15.95" customHeight="1">
      <c r="B49" s="35" t="s">
        <v>45</v>
      </c>
      <c r="C49" s="8"/>
      <c r="D49" s="20">
        <v>0</v>
      </c>
      <c r="E49" s="46">
        <f t="shared" si="10"/>
        <v>0</v>
      </c>
      <c r="F49" s="46"/>
      <c r="G49" s="20">
        <v>40759.61</v>
      </c>
      <c r="H49" s="46">
        <f t="shared" si="11"/>
        <v>4.5311403264008598</v>
      </c>
      <c r="I49" s="46"/>
      <c r="J49" s="20">
        <v>16118.72</v>
      </c>
      <c r="K49" s="20">
        <v>2449.4</v>
      </c>
      <c r="L49" s="20">
        <v>7206.04</v>
      </c>
      <c r="M49" s="23">
        <v>8724.5400000000009</v>
      </c>
      <c r="N49" s="19">
        <f t="shared" si="12"/>
        <v>75258.31</v>
      </c>
    </row>
    <row r="50" spans="2:14" s="4" customFormat="1" ht="15.95" customHeight="1">
      <c r="B50" s="35" t="s">
        <v>46</v>
      </c>
      <c r="C50" s="8"/>
      <c r="D50" s="20">
        <v>24490.26</v>
      </c>
      <c r="E50" s="46">
        <f t="shared" si="10"/>
        <v>2.6139436241639391</v>
      </c>
      <c r="F50" s="46"/>
      <c r="G50" s="20">
        <v>39555.57</v>
      </c>
      <c r="H50" s="46">
        <f t="shared" si="11"/>
        <v>4.397290316584777</v>
      </c>
      <c r="I50" s="46"/>
      <c r="J50" s="20">
        <v>1336.95</v>
      </c>
      <c r="K50" s="20">
        <v>1595.8</v>
      </c>
      <c r="L50" s="20">
        <v>908</v>
      </c>
      <c r="M50" s="23">
        <v>1423.85</v>
      </c>
      <c r="N50" s="19">
        <f t="shared" si="12"/>
        <v>69310.430000000008</v>
      </c>
    </row>
    <row r="51" spans="2:14" s="4" customFormat="1" ht="15.95" customHeight="1">
      <c r="B51" s="35" t="s">
        <v>73</v>
      </c>
      <c r="C51" s="8"/>
      <c r="D51" s="20">
        <v>0</v>
      </c>
      <c r="E51" s="46">
        <f t="shared" si="10"/>
        <v>0</v>
      </c>
      <c r="F51" s="46"/>
      <c r="G51" s="20">
        <v>11175.25</v>
      </c>
      <c r="H51" s="46">
        <f t="shared" si="11"/>
        <v>1.2423236123361143</v>
      </c>
      <c r="I51" s="46"/>
      <c r="J51" s="20">
        <v>2244</v>
      </c>
      <c r="K51" s="20">
        <v>0</v>
      </c>
      <c r="L51" s="20">
        <v>0</v>
      </c>
      <c r="M51" s="23">
        <v>5340.57</v>
      </c>
      <c r="N51" s="19">
        <f t="shared" si="12"/>
        <v>18759.82</v>
      </c>
    </row>
    <row r="52" spans="2:14" s="4" customFormat="1" ht="15.95" customHeight="1">
      <c r="B52" s="35" t="s">
        <v>47</v>
      </c>
      <c r="C52" s="8"/>
      <c r="D52" s="20">
        <v>5156.5</v>
      </c>
      <c r="E52" s="46">
        <f t="shared" si="10"/>
        <v>0.55037391591601525</v>
      </c>
      <c r="F52" s="46"/>
      <c r="G52" s="20">
        <v>19274.669999999998</v>
      </c>
      <c r="H52" s="46">
        <f t="shared" si="11"/>
        <v>2.1427151661919446</v>
      </c>
      <c r="I52" s="46"/>
      <c r="J52" s="20">
        <v>0</v>
      </c>
      <c r="K52" s="20">
        <v>1125</v>
      </c>
      <c r="L52" s="20">
        <v>0</v>
      </c>
      <c r="M52" s="23">
        <v>0</v>
      </c>
      <c r="N52" s="19">
        <f t="shared" si="12"/>
        <v>25556.17</v>
      </c>
    </row>
    <row r="53" spans="2:14" s="4" customFormat="1" ht="15.95" customHeight="1">
      <c r="B53" s="35" t="s">
        <v>98</v>
      </c>
      <c r="C53" s="8"/>
      <c r="D53" s="20">
        <v>0</v>
      </c>
      <c r="E53" s="46">
        <f t="shared" si="10"/>
        <v>0</v>
      </c>
      <c r="F53" s="46"/>
      <c r="G53" s="20">
        <v>0</v>
      </c>
      <c r="H53" s="46">
        <f t="shared" si="11"/>
        <v>0</v>
      </c>
      <c r="I53" s="46"/>
      <c r="J53" s="20">
        <v>0</v>
      </c>
      <c r="K53" s="20">
        <v>0</v>
      </c>
      <c r="L53" s="20">
        <v>0</v>
      </c>
      <c r="M53" s="23">
        <v>0</v>
      </c>
      <c r="N53" s="19">
        <f t="shared" si="12"/>
        <v>0</v>
      </c>
    </row>
    <row r="54" spans="2:14" s="4" customFormat="1" ht="15.95" customHeight="1">
      <c r="B54" s="35" t="s">
        <v>62</v>
      </c>
      <c r="C54" s="8"/>
      <c r="D54" s="20">
        <v>69271</v>
      </c>
      <c r="E54" s="46">
        <f t="shared" si="10"/>
        <v>7.3935715173893719</v>
      </c>
      <c r="F54" s="46"/>
      <c r="G54" s="20">
        <v>85163.54</v>
      </c>
      <c r="H54" s="46">
        <f t="shared" si="11"/>
        <v>9.4674102728915379</v>
      </c>
      <c r="I54" s="46"/>
      <c r="J54" s="20">
        <v>0</v>
      </c>
      <c r="K54" s="20">
        <v>0</v>
      </c>
      <c r="L54" s="20">
        <v>0</v>
      </c>
      <c r="M54" s="23">
        <v>0</v>
      </c>
      <c r="N54" s="19">
        <f t="shared" si="12"/>
        <v>154434.53999999998</v>
      </c>
    </row>
    <row r="55" spans="2:14" s="4" customFormat="1" ht="15.95" customHeight="1">
      <c r="B55" s="35" t="s">
        <v>70</v>
      </c>
      <c r="C55" s="8"/>
      <c r="D55" s="20">
        <v>0</v>
      </c>
      <c r="E55" s="46">
        <f t="shared" si="10"/>
        <v>0</v>
      </c>
      <c r="F55" s="46"/>
      <c r="G55" s="20">
        <v>628</v>
      </c>
      <c r="H55" s="46">
        <f t="shared" si="11"/>
        <v>6.9813134251768841E-2</v>
      </c>
      <c r="I55" s="46"/>
      <c r="J55" s="20"/>
      <c r="K55" s="20"/>
      <c r="L55" s="20"/>
      <c r="M55" s="23"/>
      <c r="N55" s="19">
        <f t="shared" si="12"/>
        <v>628</v>
      </c>
    </row>
    <row r="56" spans="2:14" s="4" customFormat="1" ht="15.95" customHeight="1">
      <c r="B56" s="35" t="s">
        <v>48</v>
      </c>
      <c r="C56" s="8"/>
      <c r="D56" s="20">
        <v>0</v>
      </c>
      <c r="E56" s="46">
        <f t="shared" si="10"/>
        <v>0</v>
      </c>
      <c r="F56" s="46"/>
      <c r="G56" s="20">
        <v>5062.2</v>
      </c>
      <c r="H56" s="46">
        <f t="shared" si="11"/>
        <v>0.56275166912309593</v>
      </c>
      <c r="I56" s="46"/>
      <c r="J56" s="20">
        <v>240</v>
      </c>
      <c r="K56" s="20">
        <v>204</v>
      </c>
      <c r="L56" s="20">
        <v>708.3</v>
      </c>
      <c r="M56" s="23">
        <v>0</v>
      </c>
      <c r="N56" s="19">
        <f t="shared" si="12"/>
        <v>6214.5</v>
      </c>
    </row>
    <row r="57" spans="2:14" s="4" customFormat="1" ht="15.95" customHeight="1">
      <c r="B57" s="35" t="s">
        <v>49</v>
      </c>
      <c r="C57" s="8"/>
      <c r="D57" s="20">
        <v>249.25</v>
      </c>
      <c r="E57" s="46">
        <f t="shared" si="10"/>
        <v>2.660345167110769E-2</v>
      </c>
      <c r="F57" s="46"/>
      <c r="G57" s="20">
        <v>10790.57</v>
      </c>
      <c r="H57" s="46">
        <f t="shared" si="11"/>
        <v>1.199559732584569</v>
      </c>
      <c r="I57" s="46"/>
      <c r="J57" s="20">
        <v>551.65</v>
      </c>
      <c r="K57" s="20">
        <v>360</v>
      </c>
      <c r="L57" s="20">
        <v>0</v>
      </c>
      <c r="M57" s="25">
        <v>0</v>
      </c>
      <c r="N57" s="19">
        <f t="shared" si="12"/>
        <v>11951.47</v>
      </c>
    </row>
    <row r="58" spans="2:14" s="4" customFormat="1" ht="15.95" customHeight="1">
      <c r="B58" s="7"/>
      <c r="C58" s="8"/>
      <c r="D58" s="20"/>
      <c r="E58" s="20"/>
      <c r="F58" s="50">
        <f>SUM(D45:D57)</f>
        <v>177733.65999999997</v>
      </c>
      <c r="G58" s="20"/>
      <c r="H58" s="20"/>
      <c r="I58" s="50">
        <f>SUM(G45:G57)</f>
        <v>301206.14</v>
      </c>
      <c r="J58" s="20"/>
      <c r="K58" s="20"/>
      <c r="L58" s="20"/>
      <c r="M58" s="20"/>
      <c r="N58" s="19"/>
    </row>
    <row r="59" spans="2:14" s="4" customFormat="1" ht="15.95" customHeight="1">
      <c r="B59" s="7"/>
      <c r="C59" s="8"/>
      <c r="D59" s="20"/>
      <c r="E59" s="20"/>
      <c r="F59" s="50">
        <f>IF(D$8=0,"-",(F58*100)/D$8)</f>
        <v>18.97022601460014</v>
      </c>
      <c r="G59" s="20"/>
      <c r="H59" s="20"/>
      <c r="I59" s="50">
        <f>IF(G$8=0,"-",(I58*100)/G$8)</f>
        <v>33.484306830059047</v>
      </c>
      <c r="J59" s="20"/>
      <c r="K59" s="20"/>
      <c r="L59" s="20"/>
      <c r="M59" s="20"/>
      <c r="N59" s="19"/>
    </row>
    <row r="60" spans="2:14" s="4" customFormat="1" ht="15.95" customHeight="1">
      <c r="B60" s="31" t="s">
        <v>96</v>
      </c>
      <c r="C60" s="32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2:14" s="4" customFormat="1" ht="15.95" customHeight="1">
      <c r="B61" s="35" t="s">
        <v>71</v>
      </c>
      <c r="C61" s="8"/>
      <c r="D61" s="20">
        <v>356.25</v>
      </c>
      <c r="E61" s="46">
        <f>IF(D$9=0,"-",(D61*100)/D$9)</f>
        <v>0.10802073925421814</v>
      </c>
      <c r="F61" s="46"/>
      <c r="G61" s="20">
        <v>1804</v>
      </c>
      <c r="H61" s="46">
        <f>IF(G$9=0,"-",(G61*100)/G$9)</f>
        <v>0.78426258015433103</v>
      </c>
      <c r="I61" s="46"/>
      <c r="J61" s="20">
        <v>702</v>
      </c>
      <c r="K61" s="20">
        <v>348</v>
      </c>
      <c r="L61" s="20">
        <v>0</v>
      </c>
      <c r="M61" s="23">
        <v>0</v>
      </c>
      <c r="N61" s="19">
        <f>D61+G61+J61+K61+L61+M61</f>
        <v>3210.25</v>
      </c>
    </row>
    <row r="62" spans="2:14" s="4" customFormat="1" ht="15.95" customHeight="1">
      <c r="B62" s="35" t="s">
        <v>50</v>
      </c>
      <c r="C62" s="8"/>
      <c r="D62" s="20">
        <v>1962.36</v>
      </c>
      <c r="E62" s="46">
        <f t="shared" ref="E62:E72" si="13">IF(D$9=0,"-",(D62*100)/D$9)</f>
        <v>0.5950191659871088</v>
      </c>
      <c r="F62" s="46"/>
      <c r="G62" s="20">
        <v>5064.1099999999997</v>
      </c>
      <c r="H62" s="46">
        <f t="shared" ref="H62:H72" si="14">IF(G$9=0,"-",(G62*100)/G$9)</f>
        <v>2.2015476578632756</v>
      </c>
      <c r="I62" s="46"/>
      <c r="J62" s="20">
        <v>1405.64</v>
      </c>
      <c r="K62" s="20">
        <v>2515.84</v>
      </c>
      <c r="L62" s="20">
        <v>34.08</v>
      </c>
      <c r="M62" s="23">
        <v>122</v>
      </c>
      <c r="N62" s="19">
        <f t="shared" ref="N62:N72" si="15">D62+G62+J62+K62+L62+M62</f>
        <v>11104.029999999999</v>
      </c>
    </row>
    <row r="63" spans="2:14" s="4" customFormat="1" ht="15.95" customHeight="1">
      <c r="B63" s="35" t="s">
        <v>114</v>
      </c>
      <c r="C63" s="8"/>
      <c r="D63" s="20">
        <v>0</v>
      </c>
      <c r="E63" s="46">
        <f t="shared" si="13"/>
        <v>0</v>
      </c>
      <c r="F63" s="46"/>
      <c r="G63" s="20">
        <v>1500</v>
      </c>
      <c r="H63" s="46">
        <f t="shared" si="14"/>
        <v>0.65210303227910005</v>
      </c>
      <c r="I63" s="46"/>
      <c r="J63" s="20"/>
      <c r="K63" s="20"/>
      <c r="L63" s="20"/>
      <c r="M63" s="23"/>
      <c r="N63" s="19">
        <f t="shared" si="15"/>
        <v>1500</v>
      </c>
    </row>
    <row r="64" spans="2:14" s="4" customFormat="1" ht="15.95" customHeight="1">
      <c r="B64" s="35" t="s">
        <v>51</v>
      </c>
      <c r="C64" s="8"/>
      <c r="D64" s="20">
        <v>0</v>
      </c>
      <c r="E64" s="46">
        <f t="shared" si="13"/>
        <v>0</v>
      </c>
      <c r="F64" s="46"/>
      <c r="G64" s="20">
        <v>27020.6</v>
      </c>
      <c r="H64" s="46">
        <f t="shared" si="14"/>
        <v>11.746810129333769</v>
      </c>
      <c r="I64" s="46"/>
      <c r="J64" s="20">
        <v>5372.91</v>
      </c>
      <c r="K64" s="20">
        <v>5878.57</v>
      </c>
      <c r="L64" s="20">
        <v>864.72</v>
      </c>
      <c r="M64" s="23">
        <v>2181.14</v>
      </c>
      <c r="N64" s="19">
        <f t="shared" si="15"/>
        <v>41317.94</v>
      </c>
    </row>
    <row r="65" spans="2:14" s="4" customFormat="1" ht="15.95" customHeight="1">
      <c r="B65" s="35" t="s">
        <v>52</v>
      </c>
      <c r="C65" s="8"/>
      <c r="D65" s="20">
        <v>16717.490000000002</v>
      </c>
      <c r="E65" s="46">
        <f t="shared" si="13"/>
        <v>5.0690122898947347</v>
      </c>
      <c r="F65" s="46"/>
      <c r="G65" s="20">
        <v>8064.41</v>
      </c>
      <c r="H65" s="46">
        <f t="shared" si="14"/>
        <v>3.5058841430279317</v>
      </c>
      <c r="I65" s="46"/>
      <c r="J65" s="20">
        <v>0</v>
      </c>
      <c r="K65" s="20">
        <v>62</v>
      </c>
      <c r="L65" s="20">
        <v>373.1</v>
      </c>
      <c r="M65" s="23">
        <v>0</v>
      </c>
      <c r="N65" s="19">
        <f t="shared" si="15"/>
        <v>25217</v>
      </c>
    </row>
    <row r="66" spans="2:14" s="4" customFormat="1" ht="15.95" customHeight="1">
      <c r="B66" s="35" t="s">
        <v>74</v>
      </c>
      <c r="C66" s="8"/>
      <c r="D66" s="20">
        <v>9063.9599999999991</v>
      </c>
      <c r="E66" s="46">
        <f t="shared" si="13"/>
        <v>2.7483386940930887</v>
      </c>
      <c r="F66" s="46"/>
      <c r="G66" s="20">
        <v>10156.75</v>
      </c>
      <c r="H66" s="46">
        <f t="shared" si="14"/>
        <v>4.4154983154004999</v>
      </c>
      <c r="I66" s="46"/>
      <c r="J66" s="20">
        <v>748</v>
      </c>
      <c r="K66" s="20">
        <v>0</v>
      </c>
      <c r="L66" s="20">
        <v>0</v>
      </c>
      <c r="M66" s="23">
        <v>3282.6</v>
      </c>
      <c r="N66" s="19">
        <f t="shared" si="15"/>
        <v>23251.309999999998</v>
      </c>
    </row>
    <row r="67" spans="2:14" s="4" customFormat="1" ht="15.95" customHeight="1">
      <c r="B67" s="35" t="s">
        <v>53</v>
      </c>
      <c r="C67" s="8"/>
      <c r="D67" s="20">
        <v>104578</v>
      </c>
      <c r="E67" s="46">
        <f t="shared" si="13"/>
        <v>31.709734371165261</v>
      </c>
      <c r="F67" s="46"/>
      <c r="G67" s="20">
        <v>65830</v>
      </c>
      <c r="H67" s="46">
        <f t="shared" si="14"/>
        <v>28.618628409955441</v>
      </c>
      <c r="I67" s="46"/>
      <c r="J67" s="20">
        <v>14108</v>
      </c>
      <c r="K67" s="20">
        <v>18420</v>
      </c>
      <c r="L67" s="20">
        <v>4000</v>
      </c>
      <c r="M67" s="23">
        <v>18686</v>
      </c>
      <c r="N67" s="19">
        <f t="shared" si="15"/>
        <v>225622</v>
      </c>
    </row>
    <row r="68" spans="2:14" s="4" customFormat="1" ht="15.95" customHeight="1">
      <c r="B68" s="35" t="s">
        <v>106</v>
      </c>
      <c r="C68" s="8"/>
      <c r="D68" s="20">
        <v>5473.5</v>
      </c>
      <c r="E68" s="46">
        <f t="shared" si="13"/>
        <v>1.6596533791100716</v>
      </c>
      <c r="F68" s="46"/>
      <c r="G68" s="20">
        <v>1477.86</v>
      </c>
      <c r="H68" s="46">
        <f t="shared" si="14"/>
        <v>0.64247799152266061</v>
      </c>
      <c r="I68" s="46"/>
      <c r="J68" s="20"/>
      <c r="K68" s="20"/>
      <c r="L68" s="20"/>
      <c r="M68" s="23"/>
      <c r="N68" s="19">
        <f t="shared" si="15"/>
        <v>6951.36</v>
      </c>
    </row>
    <row r="69" spans="2:14" s="4" customFormat="1" ht="15.95" customHeight="1">
      <c r="B69" s="35" t="s">
        <v>115</v>
      </c>
      <c r="C69" s="8"/>
      <c r="D69" s="20">
        <v>0</v>
      </c>
      <c r="E69" s="46">
        <f t="shared" si="13"/>
        <v>0</v>
      </c>
      <c r="F69" s="46"/>
      <c r="G69" s="20">
        <v>84</v>
      </c>
      <c r="H69" s="46">
        <f t="shared" si="14"/>
        <v>3.6517769807629608E-2</v>
      </c>
      <c r="I69" s="46"/>
      <c r="J69" s="20"/>
      <c r="K69" s="20"/>
      <c r="L69" s="20"/>
      <c r="M69" s="23"/>
      <c r="N69" s="19">
        <f t="shared" si="15"/>
        <v>84</v>
      </c>
    </row>
    <row r="70" spans="2:14" s="4" customFormat="1" ht="15.95" customHeight="1">
      <c r="B70" s="35" t="s">
        <v>54</v>
      </c>
      <c r="C70" s="6"/>
      <c r="D70" s="19">
        <v>0</v>
      </c>
      <c r="E70" s="46">
        <f t="shared" si="13"/>
        <v>0</v>
      </c>
      <c r="F70" s="46"/>
      <c r="G70" s="19">
        <v>1858.6</v>
      </c>
      <c r="H70" s="46">
        <f t="shared" si="14"/>
        <v>0.80799913052929029</v>
      </c>
      <c r="I70" s="46"/>
      <c r="J70" s="19">
        <v>0</v>
      </c>
      <c r="K70" s="19">
        <v>68</v>
      </c>
      <c r="L70" s="19">
        <v>765.3</v>
      </c>
      <c r="M70" s="19">
        <v>0</v>
      </c>
      <c r="N70" s="19">
        <f t="shared" si="15"/>
        <v>2691.8999999999996</v>
      </c>
    </row>
    <row r="71" spans="2:14" s="4" customFormat="1" ht="15.95" customHeight="1">
      <c r="B71" s="35" t="s">
        <v>60</v>
      </c>
      <c r="C71" s="6"/>
      <c r="D71" s="19">
        <v>0</v>
      </c>
      <c r="E71" s="46">
        <f t="shared" si="13"/>
        <v>0</v>
      </c>
      <c r="F71" s="46"/>
      <c r="G71" s="19">
        <v>5830</v>
      </c>
      <c r="H71" s="46">
        <f t="shared" si="14"/>
        <v>2.5345071187914359</v>
      </c>
      <c r="I71" s="46"/>
      <c r="J71" s="19">
        <v>0</v>
      </c>
      <c r="K71" s="19">
        <v>0</v>
      </c>
      <c r="L71" s="19">
        <v>0</v>
      </c>
      <c r="M71" s="19">
        <v>0</v>
      </c>
      <c r="N71" s="19">
        <f t="shared" si="15"/>
        <v>5830</v>
      </c>
    </row>
    <row r="72" spans="2:14" s="4" customFormat="1" ht="15.95" customHeight="1">
      <c r="B72" s="35" t="s">
        <v>108</v>
      </c>
      <c r="C72" s="6"/>
      <c r="D72" s="19">
        <v>3604.8</v>
      </c>
      <c r="E72" s="46">
        <f t="shared" si="13"/>
        <v>1.0930334340031032</v>
      </c>
      <c r="F72" s="46"/>
      <c r="G72" s="19">
        <v>681.6</v>
      </c>
      <c r="H72" s="46">
        <f t="shared" si="14"/>
        <v>0.29631561786762306</v>
      </c>
      <c r="I72" s="46"/>
      <c r="J72" s="19"/>
      <c r="K72" s="19"/>
      <c r="L72" s="19"/>
      <c r="M72" s="19"/>
      <c r="N72" s="19">
        <f t="shared" si="15"/>
        <v>4286.4000000000005</v>
      </c>
    </row>
    <row r="73" spans="2:14" s="4" customFormat="1" ht="15.95" customHeight="1">
      <c r="B73" s="16"/>
      <c r="C73" s="6"/>
      <c r="D73" s="19"/>
      <c r="E73" s="19"/>
      <c r="F73" s="50">
        <f>SUM(D62:D72)</f>
        <v>141400.10999999999</v>
      </c>
      <c r="G73" s="19"/>
      <c r="H73" s="19"/>
      <c r="I73" s="50">
        <f>SUM(G62:G72)</f>
        <v>127567.93000000001</v>
      </c>
      <c r="J73" s="19"/>
      <c r="K73" s="19"/>
      <c r="L73" s="19"/>
      <c r="M73" s="19"/>
      <c r="N73" s="19"/>
    </row>
    <row r="74" spans="2:14" s="4" customFormat="1" ht="15.95" customHeight="1">
      <c r="B74" s="16"/>
      <c r="C74" s="6"/>
      <c r="D74" s="19"/>
      <c r="E74" s="19"/>
      <c r="F74" s="50">
        <f>IF(D$9=0,"-",(F73*100)/D$9)</f>
        <v>42.874791334253359</v>
      </c>
      <c r="G74" s="19"/>
      <c r="H74" s="19"/>
      <c r="I74" s="50">
        <f>IF(G$9=0,"-",(I73*100)/G$9)</f>
        <v>55.458289316378654</v>
      </c>
      <c r="J74" s="19"/>
      <c r="K74" s="19"/>
      <c r="L74" s="19"/>
      <c r="M74" s="19"/>
      <c r="N74" s="19"/>
    </row>
    <row r="75" spans="2:14" s="4" customFormat="1" ht="15.95" customHeight="1">
      <c r="B75" s="31" t="s">
        <v>90</v>
      </c>
      <c r="C75" s="32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2:14" s="4" customFormat="1" ht="15.95" customHeight="1">
      <c r="B76" s="35" t="s">
        <v>61</v>
      </c>
      <c r="C76" s="6"/>
      <c r="D76" s="19">
        <v>0</v>
      </c>
      <c r="E76" s="46">
        <f t="shared" ref="E76:H82" si="16">IF(D$10=0,"-",(D76*100)/D$10)</f>
        <v>0</v>
      </c>
      <c r="F76" s="46"/>
      <c r="G76" s="19">
        <v>29675</v>
      </c>
      <c r="H76" s="46">
        <f t="shared" si="16"/>
        <v>15.151515151515152</v>
      </c>
      <c r="I76" s="46"/>
      <c r="J76" s="19">
        <v>0</v>
      </c>
      <c r="K76" s="19">
        <v>0</v>
      </c>
      <c r="L76" s="19">
        <v>2594.17</v>
      </c>
      <c r="M76" s="19">
        <v>7852.09</v>
      </c>
      <c r="N76" s="19">
        <f>D76+G76+J76+K76+L76+M76</f>
        <v>40121.259999999995</v>
      </c>
    </row>
    <row r="77" spans="2:14" s="4" customFormat="1" ht="15.95" customHeight="1">
      <c r="B77" s="35" t="s">
        <v>62</v>
      </c>
      <c r="C77" s="6"/>
      <c r="D77" s="19">
        <v>4000</v>
      </c>
      <c r="E77" s="46">
        <f t="shared" si="16"/>
        <v>3.0739082822616282</v>
      </c>
      <c r="F77" s="46"/>
      <c r="G77" s="19">
        <v>35680</v>
      </c>
      <c r="H77" s="46">
        <f t="shared" ref="H77" si="17">IF(G$10=0,"-",(G77*100)/G$10)</f>
        <v>18.217558908376095</v>
      </c>
      <c r="I77" s="46"/>
      <c r="J77" s="19">
        <v>9082.4</v>
      </c>
      <c r="K77" s="19">
        <v>3420</v>
      </c>
      <c r="L77" s="19">
        <v>31460</v>
      </c>
      <c r="M77" s="19">
        <v>5700</v>
      </c>
      <c r="N77" s="19">
        <f t="shared" ref="N77:N85" si="18">D77+G77+J77+K77+L77+M77</f>
        <v>89342.399999999994</v>
      </c>
    </row>
    <row r="78" spans="2:14" s="4" customFormat="1" ht="15.95" customHeight="1">
      <c r="B78" s="35" t="s">
        <v>34</v>
      </c>
      <c r="C78" s="6"/>
      <c r="D78" s="19">
        <v>0</v>
      </c>
      <c r="E78" s="46">
        <f t="shared" si="16"/>
        <v>0</v>
      </c>
      <c r="F78" s="46"/>
      <c r="G78" s="19">
        <v>2072.75</v>
      </c>
      <c r="H78" s="46">
        <f t="shared" ref="H78" si="19">IF(G$10=0,"-",(G78*100)/G$10)</f>
        <v>1.0583084424701947</v>
      </c>
      <c r="I78" s="46"/>
      <c r="J78" s="19">
        <v>0</v>
      </c>
      <c r="K78" s="19">
        <v>573</v>
      </c>
      <c r="L78" s="19">
        <v>558.5</v>
      </c>
      <c r="M78" s="19">
        <v>951.75</v>
      </c>
      <c r="N78" s="19">
        <f t="shared" si="18"/>
        <v>4156</v>
      </c>
    </row>
    <row r="79" spans="2:14" s="4" customFormat="1" ht="15.95" customHeight="1">
      <c r="B79" s="35" t="s">
        <v>55</v>
      </c>
      <c r="C79" s="6"/>
      <c r="D79" s="19">
        <v>0</v>
      </c>
      <c r="E79" s="46">
        <f t="shared" si="16"/>
        <v>0</v>
      </c>
      <c r="F79" s="46"/>
      <c r="G79" s="19">
        <v>1032</v>
      </c>
      <c r="H79" s="46">
        <f t="shared" ref="H79" si="20">IF(G$10=0,"-",(G79*100)/G$10)</f>
        <v>0.5269204258252278</v>
      </c>
      <c r="I79" s="46"/>
      <c r="J79" s="19">
        <v>0</v>
      </c>
      <c r="K79" s="19">
        <v>1061</v>
      </c>
      <c r="L79" s="19">
        <v>5267</v>
      </c>
      <c r="M79" s="19">
        <v>1300</v>
      </c>
      <c r="N79" s="19">
        <f t="shared" si="18"/>
        <v>8660</v>
      </c>
    </row>
    <row r="80" spans="2:14" s="4" customFormat="1" ht="15.95" customHeight="1">
      <c r="B80" s="35" t="s">
        <v>109</v>
      </c>
      <c r="C80" s="6"/>
      <c r="D80" s="19">
        <v>3806.93</v>
      </c>
      <c r="E80" s="46">
        <f t="shared" si="16"/>
        <v>2.9255384142475647</v>
      </c>
      <c r="F80" s="46"/>
      <c r="G80" s="19">
        <v>0</v>
      </c>
      <c r="H80" s="46">
        <f t="shared" ref="H80" si="21">IF(G$10=0,"-",(G80*100)/G$10)</f>
        <v>0</v>
      </c>
      <c r="I80" s="46"/>
      <c r="J80" s="19"/>
      <c r="K80" s="19"/>
      <c r="L80" s="19"/>
      <c r="M80" s="19"/>
      <c r="N80" s="19">
        <f t="shared" si="18"/>
        <v>3806.93</v>
      </c>
    </row>
    <row r="81" spans="2:15" s="4" customFormat="1" ht="15.95" customHeight="1">
      <c r="B81" s="35" t="s">
        <v>80</v>
      </c>
      <c r="C81" s="6"/>
      <c r="D81" s="19">
        <v>4834.6899999999996</v>
      </c>
      <c r="E81" s="46">
        <f t="shared" si="16"/>
        <v>3.7153484082918671</v>
      </c>
      <c r="F81" s="46"/>
      <c r="G81" s="19">
        <v>2268.69</v>
      </c>
      <c r="H81" s="46">
        <f t="shared" ref="H81" si="22">IF(G$10=0,"-",(G81*100)/G$10)</f>
        <v>1.1583518419238723</v>
      </c>
      <c r="I81" s="46"/>
      <c r="J81" s="19"/>
      <c r="K81" s="19"/>
      <c r="L81" s="19"/>
      <c r="M81" s="19"/>
      <c r="N81" s="19">
        <f t="shared" si="18"/>
        <v>7103.3799999999992</v>
      </c>
    </row>
    <row r="82" spans="2:15" s="4" customFormat="1" ht="15.95" customHeight="1">
      <c r="B82" s="35" t="s">
        <v>35</v>
      </c>
      <c r="C82" s="6"/>
      <c r="D82" s="19">
        <v>0</v>
      </c>
      <c r="E82" s="46">
        <f t="shared" si="16"/>
        <v>0</v>
      </c>
      <c r="F82" s="46"/>
      <c r="G82" s="19">
        <v>3708.06</v>
      </c>
      <c r="H82" s="46">
        <f t="shared" ref="H82" si="23">IF(G$10=0,"-",(G82*100)/G$10)</f>
        <v>1.8932679788619131</v>
      </c>
      <c r="I82" s="46"/>
      <c r="J82" s="19">
        <v>0</v>
      </c>
      <c r="K82" s="19">
        <v>22080</v>
      </c>
      <c r="L82" s="19">
        <v>0</v>
      </c>
      <c r="M82" s="19">
        <v>40848</v>
      </c>
      <c r="N82" s="19">
        <f t="shared" si="18"/>
        <v>66636.06</v>
      </c>
    </row>
    <row r="83" spans="2:15" s="4" customFormat="1" ht="15.95" customHeight="1">
      <c r="B83" s="35" t="s">
        <v>82</v>
      </c>
      <c r="C83" s="6"/>
      <c r="D83" s="19">
        <v>7026.6</v>
      </c>
      <c r="E83" s="46">
        <f>IF(D$10=0,"-",(D83*100)/D$10)</f>
        <v>5.3997809840348889</v>
      </c>
      <c r="F83" s="46"/>
      <c r="G83" s="19">
        <v>2500</v>
      </c>
      <c r="H83" s="46">
        <f t="shared" ref="H83" si="24">IF(G$10=0,"-",(G83*100)/G$10)</f>
        <v>1.2764545199254551</v>
      </c>
      <c r="I83" s="46"/>
      <c r="J83" s="19">
        <v>0</v>
      </c>
      <c r="K83" s="19">
        <v>0</v>
      </c>
      <c r="L83" s="19">
        <v>340</v>
      </c>
      <c r="M83" s="19">
        <v>0</v>
      </c>
      <c r="N83" s="19">
        <f t="shared" si="18"/>
        <v>9866.6</v>
      </c>
    </row>
    <row r="84" spans="2:15" s="4" customFormat="1" ht="15.95" customHeight="1">
      <c r="B84" s="35" t="s">
        <v>105</v>
      </c>
      <c r="C84" s="6"/>
      <c r="D84" s="19">
        <v>3600</v>
      </c>
      <c r="E84" s="46">
        <f t="shared" ref="E84:E85" si="25">IF(D$10=0,"-",(D84*100)/D$10)</f>
        <v>2.7665174540354651</v>
      </c>
      <c r="F84" s="46"/>
      <c r="G84" s="19">
        <v>0</v>
      </c>
      <c r="H84" s="46">
        <f t="shared" ref="H84" si="26">IF(G$10=0,"-",(G84*100)/G$10)</f>
        <v>0</v>
      </c>
      <c r="I84" s="46"/>
      <c r="J84" s="19"/>
      <c r="K84" s="19"/>
      <c r="L84" s="19"/>
      <c r="M84" s="19"/>
      <c r="N84" s="19">
        <f t="shared" si="18"/>
        <v>3600</v>
      </c>
    </row>
    <row r="85" spans="2:15" s="4" customFormat="1" ht="15.95" customHeight="1">
      <c r="B85" s="35" t="s">
        <v>83</v>
      </c>
      <c r="C85" s="6"/>
      <c r="D85" s="19">
        <v>0</v>
      </c>
      <c r="E85" s="46">
        <f t="shared" si="25"/>
        <v>0</v>
      </c>
      <c r="F85" s="46"/>
      <c r="G85" s="19">
        <v>5300</v>
      </c>
      <c r="H85" s="46">
        <f t="shared" ref="H85" si="27">IF(G$10=0,"-",(G85*100)/G$10)</f>
        <v>2.7060835822419649</v>
      </c>
      <c r="I85" s="46"/>
      <c r="J85" s="19">
        <v>0</v>
      </c>
      <c r="K85" s="19">
        <v>0</v>
      </c>
      <c r="L85" s="19">
        <v>31143</v>
      </c>
      <c r="M85" s="19">
        <v>0</v>
      </c>
      <c r="N85" s="19">
        <f t="shared" si="18"/>
        <v>36443</v>
      </c>
    </row>
    <row r="86" spans="2:15" s="4" customFormat="1" ht="15.95" customHeight="1">
      <c r="B86" s="15"/>
      <c r="C86" s="6"/>
      <c r="D86" s="19"/>
      <c r="E86" s="19"/>
      <c r="F86" s="50">
        <f>SUM(D76:D85)</f>
        <v>23268.22</v>
      </c>
      <c r="G86" s="19"/>
      <c r="H86" s="19"/>
      <c r="I86" s="50">
        <f>SUM(G76:G85)</f>
        <v>82236.5</v>
      </c>
      <c r="J86" s="19"/>
      <c r="K86" s="19"/>
      <c r="L86" s="19"/>
      <c r="M86" s="19"/>
      <c r="N86" s="19"/>
    </row>
    <row r="87" spans="2:15" s="4" customFormat="1" ht="15.95" customHeight="1">
      <c r="B87" s="15"/>
      <c r="C87" s="6"/>
      <c r="D87" s="19"/>
      <c r="E87" s="19"/>
      <c r="F87" s="50">
        <f>IF(D$10=0,"-",(F86*100)/D$10)</f>
        <v>17.881093542871415</v>
      </c>
      <c r="G87" s="19"/>
      <c r="H87" s="19"/>
      <c r="I87" s="50">
        <f>IF(G$10=0,"-",(I86*100)/G$10)</f>
        <v>41.988460851139877</v>
      </c>
      <c r="J87" s="19"/>
      <c r="K87" s="19"/>
      <c r="L87" s="19"/>
      <c r="M87" s="19"/>
      <c r="N87" s="19"/>
    </row>
    <row r="88" spans="2:15" s="4" customFormat="1" ht="15.95" customHeight="1">
      <c r="B88" s="31" t="s">
        <v>91</v>
      </c>
      <c r="C88" s="32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2:15" s="4" customFormat="1" ht="15.95" customHeight="1">
      <c r="B89" s="35" t="s">
        <v>75</v>
      </c>
      <c r="C89" s="6"/>
      <c r="D89" s="19">
        <v>0</v>
      </c>
      <c r="E89" s="46">
        <f>IF(D$11=0,"-",(D89*100)/D$11)</f>
        <v>0</v>
      </c>
      <c r="F89" s="46"/>
      <c r="G89" s="19">
        <v>0</v>
      </c>
      <c r="H89" s="46">
        <f>IF(G$11=0,"-",(G89*100)/G$11)</f>
        <v>0</v>
      </c>
      <c r="I89" s="46"/>
      <c r="J89" s="19">
        <v>0</v>
      </c>
      <c r="K89" s="19">
        <v>0</v>
      </c>
      <c r="L89" s="19">
        <v>0</v>
      </c>
      <c r="M89" s="19">
        <v>0</v>
      </c>
      <c r="N89" s="19">
        <f>D89+G89+J89+K89+L89+M89</f>
        <v>0</v>
      </c>
    </row>
    <row r="90" spans="2:15" s="4" customFormat="1" ht="15.95" customHeight="1">
      <c r="B90" s="35" t="s">
        <v>110</v>
      </c>
      <c r="C90" s="6"/>
      <c r="D90" s="19">
        <v>3221.9</v>
      </c>
      <c r="E90" s="46">
        <f>IF(D$11=0,"-",(D90*100)/D$11)</f>
        <v>2.912817445479261</v>
      </c>
      <c r="F90" s="46"/>
      <c r="G90" s="19">
        <v>0</v>
      </c>
      <c r="H90" s="46">
        <f t="shared" ref="H90:H91" si="28">IF(G$11=0,"-",(G90*100)/G$11)</f>
        <v>0</v>
      </c>
      <c r="I90" s="46"/>
      <c r="J90" s="19"/>
      <c r="K90" s="19"/>
      <c r="L90" s="19"/>
      <c r="M90" s="19"/>
      <c r="N90" s="19">
        <f>D90+G90+J90+K90+L90+M90</f>
        <v>3221.9</v>
      </c>
    </row>
    <row r="91" spans="2:15" s="4" customFormat="1" ht="15.95" customHeight="1">
      <c r="B91" s="35" t="s">
        <v>76</v>
      </c>
      <c r="C91" s="6"/>
      <c r="D91" s="19">
        <v>29239.95</v>
      </c>
      <c r="E91" s="46">
        <f>IF(D$11=0,"-",(D91*100)/D$11)</f>
        <v>26.434909980117734</v>
      </c>
      <c r="F91" s="46"/>
      <c r="G91" s="19">
        <v>25602.5</v>
      </c>
      <c r="H91" s="46">
        <f t="shared" si="28"/>
        <v>50.102739726027394</v>
      </c>
      <c r="I91" s="46"/>
      <c r="J91" s="19">
        <v>5527.5</v>
      </c>
      <c r="K91" s="19">
        <v>0</v>
      </c>
      <c r="L91" s="19">
        <v>0</v>
      </c>
      <c r="M91" s="19">
        <v>0</v>
      </c>
      <c r="N91" s="19">
        <f>D91+G91+J91+K91+L91+M91</f>
        <v>60369.95</v>
      </c>
    </row>
    <row r="92" spans="2:15" s="4" customFormat="1" ht="15.95" customHeight="1">
      <c r="B92" s="15"/>
      <c r="C92" s="6"/>
      <c r="D92" s="19"/>
      <c r="E92" s="38"/>
      <c r="F92" s="50">
        <f>SUM(D89:D91)</f>
        <v>32461.850000000002</v>
      </c>
      <c r="G92" s="19"/>
      <c r="H92" s="19"/>
      <c r="I92" s="50">
        <f>SUM(G89:G91)</f>
        <v>25602.5</v>
      </c>
      <c r="J92" s="19"/>
      <c r="K92" s="19"/>
      <c r="L92" s="19"/>
      <c r="M92" s="19"/>
      <c r="N92" s="19"/>
    </row>
    <row r="93" spans="2:15" s="4" customFormat="1" ht="15.95" customHeight="1">
      <c r="B93" s="9"/>
      <c r="C93" s="6"/>
      <c r="D93" s="19"/>
      <c r="E93" s="19"/>
      <c r="F93" s="50">
        <f>IF(D$11=0,"-",(F92*100)/D$11)</f>
        <v>29.347727425596993</v>
      </c>
      <c r="G93" s="19"/>
      <c r="H93" s="19"/>
      <c r="I93" s="50">
        <f>IF(G$11=0,"-",(I92*100)/G$11)</f>
        <v>50.102739726027394</v>
      </c>
      <c r="J93" s="19"/>
      <c r="K93" s="19"/>
      <c r="L93" s="19"/>
      <c r="M93" s="19"/>
      <c r="N93" s="19"/>
    </row>
    <row r="94" spans="2:15" s="37" customFormat="1" ht="15.95" customHeight="1">
      <c r="B94" s="41" t="s">
        <v>6</v>
      </c>
      <c r="C94" s="36"/>
      <c r="D94" s="38">
        <f t="shared" ref="D94:N94" si="29">SUM(D16:D91)</f>
        <v>927579.37</v>
      </c>
      <c r="E94" s="47">
        <f>IF(D$12=0,"-",(D94*100)/D$12)</f>
        <v>28.727368177593842</v>
      </c>
      <c r="F94" s="38"/>
      <c r="G94" s="38">
        <f t="shared" si="29"/>
        <v>1431545.1300000004</v>
      </c>
      <c r="H94" s="47">
        <f>IF(G$12=0,"-",(G94*100)/G$12)</f>
        <v>34.232410461185708</v>
      </c>
      <c r="I94" s="38"/>
      <c r="J94" s="38">
        <f t="shared" si="29"/>
        <v>159175.85</v>
      </c>
      <c r="K94" s="38">
        <f t="shared" si="29"/>
        <v>281432194.31999993</v>
      </c>
      <c r="L94" s="38">
        <f t="shared" si="29"/>
        <v>171744.44</v>
      </c>
      <c r="M94" s="38">
        <f t="shared" si="29"/>
        <v>215358.73000000004</v>
      </c>
      <c r="N94" s="38">
        <f t="shared" si="29"/>
        <v>284337597.83999997</v>
      </c>
      <c r="O94" s="39"/>
    </row>
    <row r="95" spans="2:15" s="12" customFormat="1" ht="8.25" customHeight="1">
      <c r="B95" s="13"/>
      <c r="C95" s="1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2:15" s="37" customFormat="1" ht="15.95" customHeight="1">
      <c r="B96" s="41" t="s">
        <v>7</v>
      </c>
      <c r="C96" s="40"/>
      <c r="D96" s="38">
        <f t="shared" ref="D96:N96" si="30">D12-D94</f>
        <v>2301325.4299999997</v>
      </c>
      <c r="E96" s="47">
        <f>IF(D$12=0,"-",(D96*100)/D$12)</f>
        <v>71.272631822406154</v>
      </c>
      <c r="F96" s="38"/>
      <c r="G96" s="38">
        <f t="shared" si="30"/>
        <v>2750296.32</v>
      </c>
      <c r="H96" s="47">
        <f>IF(G$12=0,"-",(G96*100)/G$12)</f>
        <v>65.767589538814292</v>
      </c>
      <c r="I96" s="38"/>
      <c r="J96" s="38">
        <f t="shared" si="30"/>
        <v>4201499.1500000004</v>
      </c>
      <c r="K96" s="38">
        <f t="shared" si="30"/>
        <v>-281334996.36999989</v>
      </c>
      <c r="L96" s="38" t="e">
        <f t="shared" si="30"/>
        <v>#N/A</v>
      </c>
      <c r="M96" s="38" t="e">
        <f t="shared" si="30"/>
        <v>#N/A</v>
      </c>
      <c r="N96" s="38" t="e">
        <f t="shared" si="30"/>
        <v>#N/A</v>
      </c>
    </row>
    <row r="97" spans="2:14" s="12" customFormat="1" ht="8.1" customHeight="1">
      <c r="B97" s="10"/>
      <c r="C97" s="1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2:14" s="4" customFormat="1" ht="15.95" customHeight="1">
      <c r="B98" s="26" t="s">
        <v>8</v>
      </c>
      <c r="C98" s="27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</row>
    <row r="99" spans="2:14" s="4" customFormat="1" ht="15.95" customHeight="1">
      <c r="B99" s="26" t="s">
        <v>97</v>
      </c>
      <c r="C99" s="27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s="4" customFormat="1" ht="15.95" customHeight="1">
      <c r="B100" s="35" t="s">
        <v>0</v>
      </c>
      <c r="C100" s="6"/>
      <c r="D100" s="19">
        <v>69185.97</v>
      </c>
      <c r="E100" s="46">
        <f>IF(D$12=0,"-",(D100*100)/D$12)</f>
        <v>2.1427070256143819</v>
      </c>
      <c r="F100" s="38"/>
      <c r="G100" s="19">
        <v>60104.78</v>
      </c>
      <c r="H100" s="46"/>
      <c r="I100" s="46"/>
      <c r="J100" s="19">
        <v>6632.77</v>
      </c>
      <c r="K100" s="19">
        <v>5442.98</v>
      </c>
      <c r="L100" s="19">
        <v>7448.97</v>
      </c>
      <c r="M100" s="25">
        <v>7014.62</v>
      </c>
      <c r="N100" s="19">
        <f>D100+G100+J100+K100+L100+M100</f>
        <v>155830.09</v>
      </c>
    </row>
    <row r="101" spans="2:14" s="4" customFormat="1" ht="15.95" customHeight="1">
      <c r="B101" s="35" t="s">
        <v>13</v>
      </c>
      <c r="C101" s="8"/>
      <c r="D101" s="20">
        <v>19405.55</v>
      </c>
      <c r="E101" s="46">
        <f t="shared" ref="E101:E125" si="31">IF(D$12=0,"-",(D101*100)/D$12)</f>
        <v>0.60099480170490005</v>
      </c>
      <c r="F101" s="38"/>
      <c r="G101" s="20">
        <v>15125.35</v>
      </c>
      <c r="H101" s="46"/>
      <c r="I101" s="46"/>
      <c r="J101" s="20">
        <v>1164.45</v>
      </c>
      <c r="K101" s="20">
        <v>1231.3</v>
      </c>
      <c r="L101" s="20">
        <v>1301.2</v>
      </c>
      <c r="M101" s="20">
        <v>1390.45</v>
      </c>
      <c r="N101" s="19">
        <f t="shared" ref="N101:N125" si="32">D101+G101+J101+K101+L101+M101</f>
        <v>39618.299999999996</v>
      </c>
    </row>
    <row r="102" spans="2:14" s="4" customFormat="1" ht="15.95" customHeight="1">
      <c r="B102" s="35" t="s">
        <v>116</v>
      </c>
      <c r="C102" s="8"/>
      <c r="D102" s="20">
        <v>0</v>
      </c>
      <c r="E102" s="46">
        <f t="shared" si="31"/>
        <v>0</v>
      </c>
      <c r="F102" s="38"/>
      <c r="G102" s="20">
        <v>1367</v>
      </c>
      <c r="H102" s="46"/>
      <c r="I102" s="46"/>
      <c r="J102" s="20"/>
      <c r="K102" s="20"/>
      <c r="L102" s="20"/>
      <c r="M102" s="20"/>
      <c r="N102" s="19">
        <f t="shared" si="32"/>
        <v>1367</v>
      </c>
    </row>
    <row r="103" spans="2:14" s="4" customFormat="1" ht="15.95" customHeight="1">
      <c r="B103" s="35" t="s">
        <v>77</v>
      </c>
      <c r="C103" s="8"/>
      <c r="D103" s="20">
        <v>0</v>
      </c>
      <c r="E103" s="46">
        <f t="shared" si="31"/>
        <v>0</v>
      </c>
      <c r="F103" s="38"/>
      <c r="G103" s="20">
        <v>225</v>
      </c>
      <c r="H103" s="46"/>
      <c r="I103" s="46"/>
      <c r="J103" s="20">
        <v>162.80000000000001</v>
      </c>
      <c r="K103" s="20">
        <v>435</v>
      </c>
      <c r="L103" s="20">
        <v>2028.1</v>
      </c>
      <c r="M103" s="20">
        <v>1045</v>
      </c>
      <c r="N103" s="19">
        <f t="shared" si="32"/>
        <v>3895.8999999999996</v>
      </c>
    </row>
    <row r="104" spans="2:14" s="4" customFormat="1" ht="15.95" customHeight="1">
      <c r="B104" s="35" t="s">
        <v>14</v>
      </c>
      <c r="C104" s="6"/>
      <c r="D104" s="19">
        <v>12293.5</v>
      </c>
      <c r="E104" s="46">
        <f t="shared" si="31"/>
        <v>0.38073281070411247</v>
      </c>
      <c r="F104" s="38"/>
      <c r="G104" s="19">
        <v>17324.060000000001</v>
      </c>
      <c r="H104" s="46"/>
      <c r="I104" s="46"/>
      <c r="J104" s="19">
        <v>1322.5</v>
      </c>
      <c r="K104" s="19">
        <v>745</v>
      </c>
      <c r="L104" s="19">
        <v>717</v>
      </c>
      <c r="M104" s="19">
        <v>345.5</v>
      </c>
      <c r="N104" s="19">
        <f t="shared" si="32"/>
        <v>32747.56</v>
      </c>
    </row>
    <row r="105" spans="2:14" s="4" customFormat="1" ht="15.95" customHeight="1">
      <c r="B105" s="35" t="s">
        <v>63</v>
      </c>
      <c r="C105" s="6"/>
      <c r="D105" s="19">
        <v>8055.43</v>
      </c>
      <c r="E105" s="46">
        <f t="shared" si="31"/>
        <v>0.2494787086940439</v>
      </c>
      <c r="F105" s="38"/>
      <c r="G105" s="19">
        <v>4435.3999999999996</v>
      </c>
      <c r="H105" s="46"/>
      <c r="I105" s="46"/>
      <c r="J105" s="19">
        <v>748.18</v>
      </c>
      <c r="K105" s="19">
        <v>563.94000000000005</v>
      </c>
      <c r="L105" s="19">
        <v>1068.3399999999999</v>
      </c>
      <c r="M105" s="25">
        <v>1088.6300000000001</v>
      </c>
      <c r="N105" s="19">
        <f t="shared" si="32"/>
        <v>15959.920000000002</v>
      </c>
    </row>
    <row r="106" spans="2:14" s="4" customFormat="1" ht="28.5" customHeight="1">
      <c r="B106" s="35" t="s">
        <v>15</v>
      </c>
      <c r="C106" s="8"/>
      <c r="D106" s="20">
        <v>73806</v>
      </c>
      <c r="E106" s="46">
        <f t="shared" si="31"/>
        <v>2.2857905256296194</v>
      </c>
      <c r="F106" s="38"/>
      <c r="G106" s="20">
        <v>74884</v>
      </c>
      <c r="H106" s="46"/>
      <c r="I106" s="46"/>
      <c r="J106" s="19">
        <v>550</v>
      </c>
      <c r="K106" s="20">
        <v>550</v>
      </c>
      <c r="L106" s="20">
        <v>1043.5</v>
      </c>
      <c r="M106" s="20">
        <v>3055</v>
      </c>
      <c r="N106" s="19">
        <f t="shared" si="32"/>
        <v>153888.5</v>
      </c>
    </row>
    <row r="107" spans="2:14" s="4" customFormat="1" ht="24" customHeight="1">
      <c r="B107" s="35" t="s">
        <v>16</v>
      </c>
      <c r="C107" s="6"/>
      <c r="D107" s="19">
        <v>14653.47</v>
      </c>
      <c r="E107" s="46">
        <f t="shared" si="31"/>
        <v>0.45382167972248671</v>
      </c>
      <c r="F107" s="38"/>
      <c r="G107" s="19">
        <v>7719.5</v>
      </c>
      <c r="H107" s="46"/>
      <c r="I107" s="46"/>
      <c r="J107" s="19">
        <v>567.75</v>
      </c>
      <c r="K107" s="19">
        <v>567.75</v>
      </c>
      <c r="L107" s="19">
        <v>567.75</v>
      </c>
      <c r="M107" s="19">
        <v>567.79</v>
      </c>
      <c r="N107" s="19">
        <f t="shared" si="32"/>
        <v>24644.010000000002</v>
      </c>
    </row>
    <row r="108" spans="2:14" s="4" customFormat="1" ht="15.95" customHeight="1">
      <c r="B108" s="35" t="s">
        <v>17</v>
      </c>
      <c r="C108" s="8"/>
      <c r="D108" s="20">
        <v>0</v>
      </c>
      <c r="E108" s="46">
        <f t="shared" si="31"/>
        <v>0</v>
      </c>
      <c r="F108" s="38"/>
      <c r="G108" s="20">
        <v>2019.97</v>
      </c>
      <c r="H108" s="46"/>
      <c r="I108" s="46"/>
      <c r="J108" s="20">
        <v>513</v>
      </c>
      <c r="K108" s="20">
        <v>1417</v>
      </c>
      <c r="L108" s="20">
        <v>0</v>
      </c>
      <c r="M108" s="20">
        <v>1521</v>
      </c>
      <c r="N108" s="19">
        <f t="shared" si="32"/>
        <v>5470.97</v>
      </c>
    </row>
    <row r="109" spans="2:14" s="4" customFormat="1" ht="15.95" customHeight="1">
      <c r="B109" s="35" t="s">
        <v>99</v>
      </c>
      <c r="C109" s="8"/>
      <c r="D109" s="20">
        <v>0</v>
      </c>
      <c r="E109" s="46">
        <f t="shared" si="31"/>
        <v>0</v>
      </c>
      <c r="F109" s="38"/>
      <c r="G109" s="20">
        <v>0</v>
      </c>
      <c r="H109" s="46"/>
      <c r="I109" s="46"/>
      <c r="J109" s="20">
        <v>0</v>
      </c>
      <c r="K109" s="20">
        <v>0</v>
      </c>
      <c r="L109" s="20">
        <v>0</v>
      </c>
      <c r="M109" s="20">
        <v>0</v>
      </c>
      <c r="N109" s="19">
        <f t="shared" si="32"/>
        <v>0</v>
      </c>
    </row>
    <row r="110" spans="2:14" s="4" customFormat="1" ht="15.95" customHeight="1">
      <c r="B110" s="35" t="s">
        <v>18</v>
      </c>
      <c r="C110" s="6"/>
      <c r="D110" s="19">
        <v>1572.5</v>
      </c>
      <c r="E110" s="46">
        <f t="shared" si="31"/>
        <v>4.8700723539449042E-2</v>
      </c>
      <c r="F110" s="38"/>
      <c r="G110" s="19">
        <v>3813</v>
      </c>
      <c r="H110" s="46"/>
      <c r="I110" s="46"/>
      <c r="J110" s="19">
        <v>0</v>
      </c>
      <c r="K110" s="19">
        <v>0</v>
      </c>
      <c r="L110" s="19">
        <v>3489</v>
      </c>
      <c r="M110" s="19">
        <v>0</v>
      </c>
      <c r="N110" s="19">
        <f t="shared" si="32"/>
        <v>8874.5</v>
      </c>
    </row>
    <row r="111" spans="2:14" s="4" customFormat="1" ht="15.75" customHeight="1">
      <c r="B111" s="35" t="s">
        <v>19</v>
      </c>
      <c r="C111" s="8"/>
      <c r="D111" s="20">
        <v>290042.5</v>
      </c>
      <c r="E111" s="46">
        <f t="shared" si="31"/>
        <v>8.982689734302479</v>
      </c>
      <c r="F111" s="38"/>
      <c r="G111" s="20">
        <v>218145</v>
      </c>
      <c r="H111" s="46"/>
      <c r="I111" s="46"/>
      <c r="J111" s="20">
        <v>20333.330000000002</v>
      </c>
      <c r="K111" s="20">
        <v>20333.330000000002</v>
      </c>
      <c r="L111" s="20">
        <v>20333.330000000002</v>
      </c>
      <c r="M111" s="20">
        <v>20333.330000000002</v>
      </c>
      <c r="N111" s="19">
        <f t="shared" si="32"/>
        <v>589520.81999999983</v>
      </c>
    </row>
    <row r="112" spans="2:14" s="4" customFormat="1" ht="15.95" customHeight="1">
      <c r="B112" s="35" t="s">
        <v>80</v>
      </c>
      <c r="C112" s="8"/>
      <c r="D112" s="20">
        <v>0</v>
      </c>
      <c r="E112" s="46">
        <f t="shared" si="31"/>
        <v>0</v>
      </c>
      <c r="F112" s="38"/>
      <c r="G112" s="20">
        <v>2351.06</v>
      </c>
      <c r="H112" s="46"/>
      <c r="I112" s="46"/>
      <c r="J112" s="20">
        <v>0</v>
      </c>
      <c r="K112" s="20">
        <v>741.73</v>
      </c>
      <c r="L112" s="20">
        <v>305.37</v>
      </c>
      <c r="M112" s="20">
        <v>0</v>
      </c>
      <c r="N112" s="19">
        <f t="shared" si="32"/>
        <v>3398.16</v>
      </c>
    </row>
    <row r="113" spans="2:14" s="4" customFormat="1" ht="15.95" customHeight="1">
      <c r="B113" s="35" t="s">
        <v>20</v>
      </c>
      <c r="C113" s="6"/>
      <c r="D113" s="19">
        <v>5599</v>
      </c>
      <c r="E113" s="46">
        <f t="shared" si="31"/>
        <v>0.17340244902853749</v>
      </c>
      <c r="F113" s="38"/>
      <c r="G113" s="19">
        <v>5655.67</v>
      </c>
      <c r="H113" s="46"/>
      <c r="I113" s="46"/>
      <c r="J113" s="19">
        <v>493.73</v>
      </c>
      <c r="K113" s="19">
        <v>493.73</v>
      </c>
      <c r="L113" s="19">
        <v>493.73</v>
      </c>
      <c r="M113" s="19">
        <v>493.73</v>
      </c>
      <c r="N113" s="19">
        <f t="shared" si="32"/>
        <v>13229.589999999998</v>
      </c>
    </row>
    <row r="114" spans="2:14" s="4" customFormat="1" ht="15.95" customHeight="1">
      <c r="B114" s="35" t="s">
        <v>21</v>
      </c>
      <c r="C114" s="8"/>
      <c r="D114" s="20">
        <v>7774.5</v>
      </c>
      <c r="E114" s="46">
        <f t="shared" si="31"/>
        <v>0.24077823539424267</v>
      </c>
      <c r="F114" s="38"/>
      <c r="G114" s="20">
        <v>6604.15</v>
      </c>
      <c r="H114" s="46"/>
      <c r="I114" s="46"/>
      <c r="J114" s="20">
        <v>1297.5</v>
      </c>
      <c r="K114" s="20">
        <v>1455.5</v>
      </c>
      <c r="L114" s="20">
        <v>1544</v>
      </c>
      <c r="M114" s="20">
        <v>912</v>
      </c>
      <c r="N114" s="19">
        <f t="shared" si="32"/>
        <v>19587.650000000001</v>
      </c>
    </row>
    <row r="115" spans="2:14" s="4" customFormat="1" ht="15.95" customHeight="1">
      <c r="B115" s="35" t="s">
        <v>111</v>
      </c>
      <c r="C115" s="8"/>
      <c r="D115" s="20">
        <v>2700</v>
      </c>
      <c r="E115" s="46">
        <f t="shared" si="31"/>
        <v>8.3619684296669272E-2</v>
      </c>
      <c r="F115" s="38"/>
      <c r="G115" s="20">
        <v>0</v>
      </c>
      <c r="H115" s="46"/>
      <c r="I115" s="46"/>
      <c r="J115" s="20"/>
      <c r="K115" s="20"/>
      <c r="L115" s="20"/>
      <c r="M115" s="20"/>
      <c r="N115" s="19">
        <f t="shared" si="32"/>
        <v>2700</v>
      </c>
    </row>
    <row r="116" spans="2:14" s="4" customFormat="1" ht="15.95" customHeight="1">
      <c r="B116" s="35" t="s">
        <v>22</v>
      </c>
      <c r="C116" s="6"/>
      <c r="D116" s="19">
        <v>0</v>
      </c>
      <c r="E116" s="46">
        <f t="shared" si="31"/>
        <v>0</v>
      </c>
      <c r="F116" s="38"/>
      <c r="G116" s="19">
        <v>11.5</v>
      </c>
      <c r="H116" s="46"/>
      <c r="I116" s="46"/>
      <c r="J116" s="19">
        <v>0</v>
      </c>
      <c r="K116" s="19">
        <v>0</v>
      </c>
      <c r="L116" s="19">
        <v>0</v>
      </c>
      <c r="M116" s="19">
        <v>0</v>
      </c>
      <c r="N116" s="19">
        <f t="shared" si="32"/>
        <v>11.5</v>
      </c>
    </row>
    <row r="117" spans="2:14" s="4" customFormat="1" ht="15.95" customHeight="1">
      <c r="B117" s="35" t="s">
        <v>23</v>
      </c>
      <c r="C117" s="8"/>
      <c r="D117" s="20">
        <v>12405</v>
      </c>
      <c r="E117" s="46">
        <f t="shared" si="31"/>
        <v>0.38418599396303044</v>
      </c>
      <c r="F117" s="38"/>
      <c r="G117" s="20">
        <v>15373.5</v>
      </c>
      <c r="H117" s="46"/>
      <c r="I117" s="46"/>
      <c r="J117" s="20">
        <v>982</v>
      </c>
      <c r="K117" s="20">
        <v>968.25</v>
      </c>
      <c r="L117" s="20">
        <v>858</v>
      </c>
      <c r="M117" s="20">
        <v>1041.25</v>
      </c>
      <c r="N117" s="19">
        <f t="shared" si="32"/>
        <v>31628</v>
      </c>
    </row>
    <row r="118" spans="2:14" s="4" customFormat="1" ht="15.95" customHeight="1">
      <c r="B118" s="35" t="s">
        <v>64</v>
      </c>
      <c r="C118" s="8"/>
      <c r="D118" s="20">
        <v>0</v>
      </c>
      <c r="E118" s="46">
        <f t="shared" si="31"/>
        <v>0</v>
      </c>
      <c r="F118" s="38"/>
      <c r="G118" s="20">
        <v>0</v>
      </c>
      <c r="H118" s="46"/>
      <c r="I118" s="46"/>
      <c r="J118" s="20">
        <v>0</v>
      </c>
      <c r="K118" s="20">
        <v>0</v>
      </c>
      <c r="L118" s="20">
        <v>0</v>
      </c>
      <c r="M118" s="20">
        <v>0</v>
      </c>
      <c r="N118" s="19">
        <f t="shared" si="32"/>
        <v>0</v>
      </c>
    </row>
    <row r="119" spans="2:14" s="4" customFormat="1" ht="15.95" customHeight="1">
      <c r="B119" s="35" t="s">
        <v>24</v>
      </c>
      <c r="C119" s="6"/>
      <c r="D119" s="19">
        <v>2299.84</v>
      </c>
      <c r="E119" s="46">
        <f t="shared" si="31"/>
        <v>7.1226627678834017E-2</v>
      </c>
      <c r="F119" s="38"/>
      <c r="G119" s="19">
        <v>5373.41</v>
      </c>
      <c r="H119" s="46"/>
      <c r="I119" s="46"/>
      <c r="J119" s="19">
        <v>1237</v>
      </c>
      <c r="K119" s="19">
        <v>840</v>
      </c>
      <c r="L119" s="19">
        <v>253.35</v>
      </c>
      <c r="M119" s="19">
        <v>1330</v>
      </c>
      <c r="N119" s="19">
        <f t="shared" si="32"/>
        <v>11333.6</v>
      </c>
    </row>
    <row r="120" spans="2:14" s="4" customFormat="1" ht="15.95" customHeight="1">
      <c r="B120" s="35" t="s">
        <v>65</v>
      </c>
      <c r="C120" s="6"/>
      <c r="D120" s="19">
        <v>0</v>
      </c>
      <c r="E120" s="46">
        <f t="shared" si="31"/>
        <v>0</v>
      </c>
      <c r="F120" s="38"/>
      <c r="G120" s="19">
        <v>0</v>
      </c>
      <c r="H120" s="46"/>
      <c r="I120" s="46"/>
      <c r="J120" s="19">
        <v>0</v>
      </c>
      <c r="K120" s="19">
        <v>0</v>
      </c>
      <c r="L120" s="19">
        <v>0</v>
      </c>
      <c r="M120" s="19">
        <v>0</v>
      </c>
      <c r="N120" s="19">
        <f t="shared" si="32"/>
        <v>0</v>
      </c>
    </row>
    <row r="121" spans="2:14" s="4" customFormat="1" ht="15.95" customHeight="1">
      <c r="B121" s="35" t="s">
        <v>25</v>
      </c>
      <c r="C121" s="8"/>
      <c r="D121" s="20">
        <v>3806.25</v>
      </c>
      <c r="E121" s="46">
        <f t="shared" si="31"/>
        <v>0.11788052716822126</v>
      </c>
      <c r="F121" s="38"/>
      <c r="G121" s="20">
        <v>10233.85</v>
      </c>
      <c r="H121" s="46"/>
      <c r="I121" s="46"/>
      <c r="J121" s="20">
        <v>214.5</v>
      </c>
      <c r="K121" s="20">
        <v>1576</v>
      </c>
      <c r="L121" s="20">
        <v>2745</v>
      </c>
      <c r="M121" s="20">
        <v>3081</v>
      </c>
      <c r="N121" s="19">
        <f t="shared" si="32"/>
        <v>21656.6</v>
      </c>
    </row>
    <row r="122" spans="2:14" s="4" customFormat="1" ht="15.95" customHeight="1">
      <c r="B122" s="35" t="s">
        <v>84</v>
      </c>
      <c r="C122" s="8"/>
      <c r="D122" s="20">
        <v>0</v>
      </c>
      <c r="E122" s="46">
        <f t="shared" si="31"/>
        <v>0</v>
      </c>
      <c r="F122" s="38"/>
      <c r="G122" s="20">
        <v>0</v>
      </c>
      <c r="H122" s="46"/>
      <c r="I122" s="46"/>
      <c r="J122" s="20">
        <v>0</v>
      </c>
      <c r="K122" s="20">
        <v>0</v>
      </c>
      <c r="L122" s="20">
        <v>210</v>
      </c>
      <c r="M122" s="20">
        <v>0</v>
      </c>
      <c r="N122" s="19">
        <f t="shared" si="32"/>
        <v>210</v>
      </c>
    </row>
    <row r="123" spans="2:14" s="4" customFormat="1" ht="15.95" customHeight="1">
      <c r="B123" s="35" t="s">
        <v>26</v>
      </c>
      <c r="C123" s="6"/>
      <c r="D123" s="19">
        <v>22796</v>
      </c>
      <c r="E123" s="46">
        <f t="shared" si="31"/>
        <v>0.70599789749143427</v>
      </c>
      <c r="F123" s="38"/>
      <c r="G123" s="19">
        <v>20543</v>
      </c>
      <c r="H123" s="46"/>
      <c r="I123" s="46"/>
      <c r="J123" s="19">
        <v>1770</v>
      </c>
      <c r="K123" s="19">
        <v>1770</v>
      </c>
      <c r="L123" s="19">
        <v>1770</v>
      </c>
      <c r="M123" s="19">
        <v>1770</v>
      </c>
      <c r="N123" s="19">
        <f t="shared" si="32"/>
        <v>50419</v>
      </c>
    </row>
    <row r="124" spans="2:14" s="4" customFormat="1" ht="15.95" customHeight="1">
      <c r="B124" s="35" t="s">
        <v>78</v>
      </c>
      <c r="C124" s="6"/>
      <c r="D124" s="19">
        <v>2540</v>
      </c>
      <c r="E124" s="46">
        <f t="shared" si="31"/>
        <v>7.8664443745755527E-2</v>
      </c>
      <c r="F124" s="38"/>
      <c r="G124" s="19">
        <v>12006.27</v>
      </c>
      <c r="H124" s="46"/>
      <c r="I124" s="46"/>
      <c r="J124" s="20">
        <v>2643</v>
      </c>
      <c r="K124" s="19">
        <v>0</v>
      </c>
      <c r="L124" s="19">
        <v>0</v>
      </c>
      <c r="M124" s="19">
        <v>0</v>
      </c>
      <c r="N124" s="19">
        <f t="shared" si="32"/>
        <v>17189.27</v>
      </c>
    </row>
    <row r="125" spans="2:14" s="4" customFormat="1" ht="15.95" customHeight="1">
      <c r="B125" s="35" t="s">
        <v>27</v>
      </c>
      <c r="C125" s="8"/>
      <c r="D125" s="20">
        <v>13966.5</v>
      </c>
      <c r="E125" s="46">
        <f t="shared" si="31"/>
        <v>0.43254604471460417</v>
      </c>
      <c r="F125" s="38"/>
      <c r="G125" s="20">
        <v>20779.5</v>
      </c>
      <c r="H125" s="46"/>
      <c r="I125" s="49"/>
      <c r="J125" s="24">
        <v>170</v>
      </c>
      <c r="K125" s="20">
        <v>-162</v>
      </c>
      <c r="L125" s="20">
        <v>544</v>
      </c>
      <c r="M125" s="20">
        <v>505</v>
      </c>
      <c r="N125" s="19">
        <f t="shared" si="32"/>
        <v>35803</v>
      </c>
    </row>
    <row r="126" spans="2:14" s="4" customFormat="1" ht="15.95" customHeight="1">
      <c r="B126" s="16"/>
      <c r="C126" s="8"/>
      <c r="D126" s="20"/>
      <c r="E126" s="20"/>
      <c r="F126" s="50">
        <f>SUM(D100:D125)</f>
        <v>562902.01</v>
      </c>
      <c r="G126" s="20"/>
      <c r="H126" s="20"/>
      <c r="I126" s="50">
        <f>SUM(G100:G125)</f>
        <v>504094.97</v>
      </c>
      <c r="J126" s="20"/>
      <c r="K126" s="20"/>
      <c r="L126" s="20"/>
      <c r="M126" s="20"/>
      <c r="N126" s="19"/>
    </row>
    <row r="127" spans="2:14" s="4" customFormat="1" ht="15.95" customHeight="1">
      <c r="B127" s="16"/>
      <c r="C127" s="8"/>
      <c r="D127" s="20"/>
      <c r="E127" s="20"/>
      <c r="F127" s="50">
        <f>IF(D$12=0,"-",(F126*100)/D$12)</f>
        <v>17.433217913392802</v>
      </c>
      <c r="G127" s="20"/>
      <c r="H127" s="20"/>
      <c r="I127" s="50">
        <f>IF(G$12=0,"-",(I126*100)/G$12)</f>
        <v>12.054377862651871</v>
      </c>
      <c r="J127" s="20"/>
      <c r="K127" s="20"/>
      <c r="L127" s="20"/>
      <c r="M127" s="20"/>
      <c r="N127" s="19"/>
    </row>
    <row r="128" spans="2:14" s="4" customFormat="1" ht="15.95" customHeight="1">
      <c r="B128" s="31" t="s">
        <v>93</v>
      </c>
      <c r="C128" s="32"/>
      <c r="D128" s="33"/>
      <c r="E128" s="33"/>
      <c r="F128" s="33"/>
      <c r="G128" s="33"/>
      <c r="H128" s="48"/>
      <c r="I128" s="48"/>
      <c r="J128" s="34"/>
      <c r="K128" s="33"/>
      <c r="L128" s="33"/>
      <c r="M128" s="33"/>
      <c r="N128" s="33"/>
    </row>
    <row r="129" spans="2:14" s="4" customFormat="1" ht="15.95" customHeight="1">
      <c r="B129" s="35" t="s">
        <v>28</v>
      </c>
      <c r="C129" s="6"/>
      <c r="D129" s="19">
        <v>0</v>
      </c>
      <c r="E129" s="46">
        <f t="shared" ref="E129:E134" si="33">IF(D$12=0,"-",(D129*100)/D$12)</f>
        <v>0</v>
      </c>
      <c r="F129" s="38"/>
      <c r="G129" s="19">
        <v>6000</v>
      </c>
      <c r="H129" s="46"/>
      <c r="I129" s="46"/>
      <c r="J129" s="19">
        <v>500</v>
      </c>
      <c r="K129" s="19">
        <v>500</v>
      </c>
      <c r="L129" s="19">
        <v>500</v>
      </c>
      <c r="M129" s="19">
        <v>500</v>
      </c>
      <c r="N129" s="19">
        <f>D129+G129+J129+K129+L129+M129</f>
        <v>8000</v>
      </c>
    </row>
    <row r="130" spans="2:14" s="4" customFormat="1" ht="15.95" customHeight="1">
      <c r="B130" s="35" t="s">
        <v>117</v>
      </c>
      <c r="C130" s="6"/>
      <c r="D130" s="19">
        <v>0</v>
      </c>
      <c r="E130" s="46">
        <f t="shared" si="33"/>
        <v>0</v>
      </c>
      <c r="F130" s="38"/>
      <c r="G130" s="19">
        <v>500</v>
      </c>
      <c r="H130" s="46"/>
      <c r="I130" s="46"/>
      <c r="J130" s="19"/>
      <c r="K130" s="19"/>
      <c r="L130" s="19"/>
      <c r="M130" s="19"/>
      <c r="N130" s="19">
        <f t="shared" ref="N130:N134" si="34">D130+G130+J130+K130+L130+M130</f>
        <v>500</v>
      </c>
    </row>
    <row r="131" spans="2:14" s="4" customFormat="1" ht="15.95" customHeight="1">
      <c r="B131" s="35" t="s">
        <v>29</v>
      </c>
      <c r="C131" s="8"/>
      <c r="D131" s="20">
        <v>15198.79</v>
      </c>
      <c r="E131" s="46">
        <f t="shared" si="33"/>
        <v>0.47071037833013846</v>
      </c>
      <c r="F131" s="38"/>
      <c r="G131" s="20">
        <v>13561.82</v>
      </c>
      <c r="H131" s="46"/>
      <c r="I131" s="46"/>
      <c r="J131" s="20">
        <v>805.43</v>
      </c>
      <c r="K131" s="20">
        <v>1050.47</v>
      </c>
      <c r="L131" s="20">
        <v>978.69</v>
      </c>
      <c r="M131" s="20">
        <v>1019.49</v>
      </c>
      <c r="N131" s="19">
        <f t="shared" si="34"/>
        <v>32614.690000000002</v>
      </c>
    </row>
    <row r="132" spans="2:14" s="4" customFormat="1" ht="15.95" customHeight="1">
      <c r="B132" s="35" t="s">
        <v>9</v>
      </c>
      <c r="C132" s="6"/>
      <c r="D132" s="19">
        <v>163677</v>
      </c>
      <c r="E132" s="46">
        <f t="shared" si="33"/>
        <v>5.0691181728244201</v>
      </c>
      <c r="F132" s="38"/>
      <c r="G132" s="19">
        <v>130867.44</v>
      </c>
      <c r="H132" s="46"/>
      <c r="I132" s="46"/>
      <c r="J132" s="19">
        <v>10426.6</v>
      </c>
      <c r="K132" s="19">
        <v>10547.43</v>
      </c>
      <c r="L132" s="19">
        <v>10828.85</v>
      </c>
      <c r="M132" s="19">
        <v>12893.85</v>
      </c>
      <c r="N132" s="19">
        <f t="shared" si="34"/>
        <v>339241.16999999993</v>
      </c>
    </row>
    <row r="133" spans="2:14" s="4" customFormat="1" ht="15.95" customHeight="1">
      <c r="B133" s="35" t="s">
        <v>112</v>
      </c>
      <c r="C133" s="6"/>
      <c r="D133" s="19">
        <v>180</v>
      </c>
      <c r="E133" s="46">
        <f t="shared" si="33"/>
        <v>5.5746456197779508E-3</v>
      </c>
      <c r="F133" s="38"/>
      <c r="G133" s="19">
        <v>720</v>
      </c>
      <c r="H133" s="46"/>
      <c r="I133" s="46"/>
      <c r="J133" s="19"/>
      <c r="K133" s="19"/>
      <c r="L133" s="19"/>
      <c r="M133" s="19"/>
      <c r="N133" s="19">
        <f t="shared" si="34"/>
        <v>900</v>
      </c>
    </row>
    <row r="134" spans="2:14" s="4" customFormat="1" ht="15.95" customHeight="1">
      <c r="B134" s="35" t="s">
        <v>30</v>
      </c>
      <c r="C134" s="6"/>
      <c r="D134" s="19">
        <v>2644.76</v>
      </c>
      <c r="E134" s="46">
        <f t="shared" si="33"/>
        <v>8.1908887496466298E-2</v>
      </c>
      <c r="F134" s="38"/>
      <c r="G134" s="19">
        <v>3179.64</v>
      </c>
      <c r="H134" s="46"/>
      <c r="I134" s="46"/>
      <c r="J134" s="19">
        <v>234.36</v>
      </c>
      <c r="K134" s="19">
        <v>18</v>
      </c>
      <c r="L134" s="19">
        <v>172.85</v>
      </c>
      <c r="M134" s="19">
        <v>87.45</v>
      </c>
      <c r="N134" s="19">
        <f t="shared" si="34"/>
        <v>6337.0599999999995</v>
      </c>
    </row>
    <row r="135" spans="2:14" s="4" customFormat="1" ht="15.95" customHeight="1">
      <c r="B135" s="15"/>
      <c r="C135" s="6"/>
      <c r="D135" s="19"/>
      <c r="E135" s="19"/>
      <c r="F135" s="50">
        <f>SUM(D129:D134)</f>
        <v>181700.55000000002</v>
      </c>
      <c r="G135" s="19"/>
      <c r="H135" s="19"/>
      <c r="I135" s="50">
        <f>SUM(G129:G134)</f>
        <v>154828.90000000002</v>
      </c>
      <c r="J135" s="19"/>
      <c r="K135" s="19"/>
      <c r="L135" s="19"/>
      <c r="M135" s="19"/>
      <c r="N135" s="19"/>
    </row>
    <row r="136" spans="2:14" s="4" customFormat="1" ht="15.95" customHeight="1">
      <c r="B136" s="15"/>
      <c r="C136" s="6"/>
      <c r="D136" s="19"/>
      <c r="E136" s="19"/>
      <c r="F136" s="50">
        <f>IF(D$12=0,"-",(F135*100)/D$12)</f>
        <v>5.6273120842708035</v>
      </c>
      <c r="G136" s="19"/>
      <c r="H136" s="19"/>
      <c r="I136" s="50">
        <f>IF(G$12=0,"-",(I135*100)/G$12)</f>
        <v>3.7024096167012743</v>
      </c>
      <c r="J136" s="19"/>
      <c r="K136" s="19"/>
      <c r="L136" s="19"/>
      <c r="M136" s="19"/>
      <c r="N136" s="19"/>
    </row>
    <row r="137" spans="2:14" s="4" customFormat="1" ht="15.95" customHeight="1">
      <c r="B137" s="31" t="s">
        <v>94</v>
      </c>
      <c r="C137" s="3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2:14" s="4" customFormat="1" ht="15.95" customHeight="1">
      <c r="B138" s="35" t="s">
        <v>31</v>
      </c>
      <c r="C138" s="8"/>
      <c r="D138" s="20">
        <v>1146288.46</v>
      </c>
      <c r="E138" s="46">
        <f t="shared" ref="E138:E143" si="35">IF(D$12=0,"-",(D138*100)/D$12)</f>
        <v>35.50084412522785</v>
      </c>
      <c r="F138" s="38"/>
      <c r="G138" s="20">
        <v>1096297.23</v>
      </c>
      <c r="H138" s="46"/>
      <c r="I138" s="46"/>
      <c r="J138" s="20">
        <v>116750</v>
      </c>
      <c r="K138" s="20">
        <v>117300</v>
      </c>
      <c r="L138" s="20">
        <v>115869</v>
      </c>
      <c r="M138" s="20">
        <v>119134</v>
      </c>
      <c r="N138" s="19">
        <f>D138+G138+J138+K138+L138+M138</f>
        <v>2711638.69</v>
      </c>
    </row>
    <row r="139" spans="2:14" s="4" customFormat="1" ht="15.95" customHeight="1">
      <c r="B139" s="35" t="s">
        <v>66</v>
      </c>
      <c r="C139" s="8"/>
      <c r="D139" s="20">
        <v>22205</v>
      </c>
      <c r="E139" s="46">
        <f t="shared" si="35"/>
        <v>0.68769447770649672</v>
      </c>
      <c r="F139" s="38"/>
      <c r="G139" s="20">
        <v>22999</v>
      </c>
      <c r="H139" s="46"/>
      <c r="I139" s="46"/>
      <c r="J139" s="20">
        <v>0</v>
      </c>
      <c r="K139" s="20">
        <v>1800</v>
      </c>
      <c r="L139" s="20">
        <v>1800</v>
      </c>
      <c r="M139" s="20">
        <v>12836</v>
      </c>
      <c r="N139" s="19">
        <f t="shared" ref="N139:N143" si="36">D139+G139+J139+K139+L139+M139</f>
        <v>61640</v>
      </c>
    </row>
    <row r="140" spans="2:14" s="4" customFormat="1" ht="15.95" customHeight="1">
      <c r="B140" s="35" t="s">
        <v>32</v>
      </c>
      <c r="C140" s="6"/>
      <c r="D140" s="19">
        <v>27691</v>
      </c>
      <c r="E140" s="46">
        <f t="shared" si="35"/>
        <v>0.85759728809595137</v>
      </c>
      <c r="F140" s="38"/>
      <c r="G140" s="19">
        <v>16160.07</v>
      </c>
      <c r="H140" s="46"/>
      <c r="I140" s="46"/>
      <c r="J140" s="19">
        <v>1111.51</v>
      </c>
      <c r="K140" s="19">
        <v>4275.79</v>
      </c>
      <c r="L140" s="19">
        <v>1232.05</v>
      </c>
      <c r="M140" s="19">
        <v>1232.05</v>
      </c>
      <c r="N140" s="19">
        <f t="shared" si="36"/>
        <v>51702.470000000008</v>
      </c>
    </row>
    <row r="141" spans="2:14" s="4" customFormat="1" ht="15.95" customHeight="1">
      <c r="B141" s="35" t="s">
        <v>81</v>
      </c>
      <c r="C141" s="6"/>
      <c r="D141" s="19">
        <v>18673.39</v>
      </c>
      <c r="E141" s="46">
        <f t="shared" si="35"/>
        <v>0.57831962094391887</v>
      </c>
      <c r="F141" s="38"/>
      <c r="G141" s="19">
        <v>2262.3000000000002</v>
      </c>
      <c r="H141" s="46"/>
      <c r="I141" s="46"/>
      <c r="J141" s="19">
        <v>0</v>
      </c>
      <c r="K141" s="19">
        <v>1000</v>
      </c>
      <c r="L141" s="19">
        <v>0</v>
      </c>
      <c r="M141" s="19">
        <v>0</v>
      </c>
      <c r="N141" s="19">
        <f t="shared" si="36"/>
        <v>21935.69</v>
      </c>
    </row>
    <row r="142" spans="2:14" s="4" customFormat="1" ht="15.95" customHeight="1">
      <c r="B142" s="35" t="s">
        <v>33</v>
      </c>
      <c r="C142" s="6"/>
      <c r="D142" s="19">
        <v>30883</v>
      </c>
      <c r="E142" s="46">
        <f t="shared" si="35"/>
        <v>0.95645433708668037</v>
      </c>
      <c r="F142" s="38"/>
      <c r="G142" s="19">
        <v>35739.94</v>
      </c>
      <c r="H142" s="46"/>
      <c r="I142" s="46"/>
      <c r="J142" s="19">
        <v>4305.5</v>
      </c>
      <c r="K142" s="19">
        <v>4305.5</v>
      </c>
      <c r="L142" s="19">
        <v>4305.5</v>
      </c>
      <c r="M142" s="19">
        <v>4305.5</v>
      </c>
      <c r="N142" s="19">
        <f t="shared" si="36"/>
        <v>83844.94</v>
      </c>
    </row>
    <row r="143" spans="2:14" s="4" customFormat="1" ht="15.95" customHeight="1">
      <c r="B143" s="35" t="s">
        <v>87</v>
      </c>
      <c r="C143" s="6"/>
      <c r="D143" s="19">
        <v>0</v>
      </c>
      <c r="E143" s="46">
        <f t="shared" si="35"/>
        <v>0</v>
      </c>
      <c r="F143" s="38"/>
      <c r="G143" s="19">
        <v>0</v>
      </c>
      <c r="H143" s="46"/>
      <c r="I143" s="46"/>
      <c r="J143" s="19">
        <v>0</v>
      </c>
      <c r="K143" s="19">
        <v>0</v>
      </c>
      <c r="L143" s="19">
        <v>0</v>
      </c>
      <c r="M143" s="19">
        <v>1264.75</v>
      </c>
      <c r="N143" s="19">
        <f t="shared" si="36"/>
        <v>1264.75</v>
      </c>
    </row>
    <row r="144" spans="2:14" s="4" customFormat="1" ht="15.95" customHeight="1">
      <c r="B144" s="15"/>
      <c r="C144" s="6"/>
      <c r="D144" s="19"/>
      <c r="E144" s="19"/>
      <c r="F144" s="50">
        <f>SUM(D138:D143)</f>
        <v>1245740.8499999999</v>
      </c>
      <c r="G144" s="19"/>
      <c r="H144" s="19"/>
      <c r="I144" s="50">
        <f>SUM(G138:G143)</f>
        <v>1173458.54</v>
      </c>
      <c r="J144" s="19"/>
      <c r="K144" s="19"/>
      <c r="L144" s="19"/>
      <c r="M144" s="19"/>
      <c r="N144" s="19"/>
    </row>
    <row r="145" spans="2:14" s="4" customFormat="1" ht="15.95" customHeight="1">
      <c r="B145" s="15"/>
      <c r="C145" s="6"/>
      <c r="D145" s="19"/>
      <c r="E145" s="19"/>
      <c r="F145" s="50">
        <f>IF(D$12=0,"-",(F144*100)/D$12)</f>
        <v>38.580909849060895</v>
      </c>
      <c r="G145" s="19"/>
      <c r="H145" s="19"/>
      <c r="I145" s="50">
        <f>IF(G$12=0,"-",(I144*100)/G$12)</f>
        <v>28.060808952955401</v>
      </c>
      <c r="J145" s="19"/>
      <c r="K145" s="19"/>
      <c r="L145" s="19"/>
      <c r="M145" s="19"/>
      <c r="N145" s="19"/>
    </row>
    <row r="146" spans="2:14" s="37" customFormat="1" ht="15.95" customHeight="1">
      <c r="B146" s="41" t="s">
        <v>1</v>
      </c>
      <c r="C146" s="36"/>
      <c r="D146" s="38">
        <f t="shared" ref="D146:M146" si="37">SUM(D100:D143)</f>
        <v>1990343.41</v>
      </c>
      <c r="E146" s="47">
        <f>IF(D$12=0,"-",(D146*100)/D$12)</f>
        <v>61.641439846724502</v>
      </c>
      <c r="F146" s="38"/>
      <c r="G146" s="38">
        <f t="shared" si="37"/>
        <v>1832382.4100000001</v>
      </c>
      <c r="H146" s="47">
        <f>IF(G$12=0,"-",(G146*100)/G$12)</f>
        <v>43.817596432308548</v>
      </c>
      <c r="I146" s="38"/>
      <c r="J146" s="38">
        <f t="shared" si="37"/>
        <v>174935.91</v>
      </c>
      <c r="K146" s="38">
        <f t="shared" si="37"/>
        <v>179766.7</v>
      </c>
      <c r="L146" s="38">
        <f t="shared" si="37"/>
        <v>182407.58</v>
      </c>
      <c r="M146" s="38">
        <f t="shared" si="37"/>
        <v>198767.38999999998</v>
      </c>
      <c r="N146" s="38" t="e">
        <f>D146+G146+J146+K146+L146+M146+#REF!+#REF!+#REF!+#REF!+#REF!+#REF!</f>
        <v>#REF!</v>
      </c>
    </row>
    <row r="147" spans="2:14" s="12" customFormat="1" ht="8.25" customHeight="1">
      <c r="B147" s="13"/>
      <c r="C147" s="1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2:14" s="37" customFormat="1" ht="15.95" customHeight="1">
      <c r="B148" s="41" t="s">
        <v>2</v>
      </c>
      <c r="C148" s="40"/>
      <c r="D148" s="38">
        <f t="shared" ref="D148:N148" si="38">D96-D146</f>
        <v>310982.01999999979</v>
      </c>
      <c r="E148" s="47">
        <f>IF(D$12=0,"-",(D148*100)/D$12)</f>
        <v>9.6311919756816557</v>
      </c>
      <c r="F148" s="38"/>
      <c r="G148" s="38">
        <f t="shared" si="38"/>
        <v>917913.90999999968</v>
      </c>
      <c r="H148" s="47">
        <f>IF(G$12=0,"-",(G148*100)/G$12)</f>
        <v>21.94999310650574</v>
      </c>
      <c r="I148" s="38"/>
      <c r="J148" s="38">
        <f t="shared" si="38"/>
        <v>4026563.24</v>
      </c>
      <c r="K148" s="38">
        <f t="shared" si="38"/>
        <v>-281514763.06999987</v>
      </c>
      <c r="L148" s="38" t="e">
        <f t="shared" si="38"/>
        <v>#N/A</v>
      </c>
      <c r="M148" s="38" t="e">
        <f t="shared" si="38"/>
        <v>#N/A</v>
      </c>
      <c r="N148" s="38" t="e">
        <f t="shared" si="38"/>
        <v>#N/A</v>
      </c>
    </row>
    <row r="149" spans="2:14" s="18" customFormat="1" ht="13.5">
      <c r="B149" s="17"/>
    </row>
    <row r="151" spans="2:14">
      <c r="C151" s="2" t="s">
        <v>118</v>
      </c>
    </row>
    <row r="152" spans="2:14" ht="46.5" customHeight="1">
      <c r="D152" s="44">
        <v>2006</v>
      </c>
      <c r="E152" s="51" t="s">
        <v>119</v>
      </c>
      <c r="F152" s="51" t="s">
        <v>120</v>
      </c>
      <c r="G152" s="44">
        <f>D152+1</f>
        <v>2007</v>
      </c>
      <c r="H152" s="51" t="s">
        <v>119</v>
      </c>
      <c r="I152" s="51" t="s">
        <v>120</v>
      </c>
      <c r="J152" s="44">
        <f>G152+1</f>
        <v>2008</v>
      </c>
    </row>
    <row r="153" spans="2:14">
      <c r="B153" s="41" t="s">
        <v>4</v>
      </c>
      <c r="D153" s="38">
        <f>D12</f>
        <v>3228904.8</v>
      </c>
      <c r="E153" s="20">
        <f>E12</f>
        <v>100.00000000000001</v>
      </c>
      <c r="F153" s="20"/>
      <c r="G153" s="38">
        <f>G12</f>
        <v>4181841.45</v>
      </c>
      <c r="H153" s="20">
        <f>H12</f>
        <v>99.999999999999986</v>
      </c>
      <c r="I153" s="52">
        <f>G153/D153%-100</f>
        <v>29.512689565824303</v>
      </c>
    </row>
    <row r="154" spans="2:14">
      <c r="B154" s="41" t="s">
        <v>6</v>
      </c>
      <c r="D154" s="38">
        <f>D94</f>
        <v>927579.37</v>
      </c>
      <c r="E154" s="20">
        <f>E94</f>
        <v>28.727368177593842</v>
      </c>
      <c r="F154" s="20"/>
      <c r="G154" s="38">
        <f>G94</f>
        <v>1431545.1300000004</v>
      </c>
      <c r="H154" s="20">
        <f>H94</f>
        <v>34.232410461185708</v>
      </c>
      <c r="I154" s="52">
        <f t="shared" ref="I154:I157" si="39">G154/D154%-100</f>
        <v>54.331281645472586</v>
      </c>
    </row>
    <row r="155" spans="2:14">
      <c r="B155" s="41" t="s">
        <v>7</v>
      </c>
      <c r="D155" s="38">
        <f>D96</f>
        <v>2301325.4299999997</v>
      </c>
      <c r="E155" s="20">
        <f>E96</f>
        <v>71.272631822406154</v>
      </c>
      <c r="F155" s="20"/>
      <c r="G155" s="38">
        <f>G96</f>
        <v>2750296.32</v>
      </c>
      <c r="H155" s="20">
        <f>H96</f>
        <v>65.767589538814292</v>
      </c>
      <c r="I155" s="52">
        <f t="shared" si="39"/>
        <v>19.509230817477217</v>
      </c>
    </row>
    <row r="156" spans="2:14">
      <c r="B156" s="41" t="s">
        <v>1</v>
      </c>
      <c r="D156" s="38">
        <f>D146</f>
        <v>1990343.41</v>
      </c>
      <c r="E156" s="20">
        <f>E146</f>
        <v>61.641439846724502</v>
      </c>
      <c r="F156" s="20"/>
      <c r="G156" s="38">
        <f>G146</f>
        <v>1832382.4100000001</v>
      </c>
      <c r="H156" s="20">
        <f>H146</f>
        <v>43.817596432308548</v>
      </c>
      <c r="I156" s="52">
        <f t="shared" si="39"/>
        <v>-7.9363691313952529</v>
      </c>
    </row>
    <row r="157" spans="2:14">
      <c r="B157" s="41" t="s">
        <v>2</v>
      </c>
      <c r="D157" s="38">
        <f>D148</f>
        <v>310982.01999999979</v>
      </c>
      <c r="E157" s="20">
        <f>E148</f>
        <v>9.6311919756816557</v>
      </c>
      <c r="F157" s="20"/>
      <c r="G157" s="38">
        <f>G148</f>
        <v>917913.90999999968</v>
      </c>
      <c r="H157" s="20">
        <f>H148</f>
        <v>21.94999310650574</v>
      </c>
      <c r="I157" s="52">
        <f t="shared" si="39"/>
        <v>195.16623179693806</v>
      </c>
    </row>
  </sheetData>
  <mergeCells count="1">
    <mergeCell ref="B2:N2"/>
  </mergeCells>
  <phoneticPr fontId="0" type="noConversion"/>
  <printOptions horizontalCentered="1"/>
  <pageMargins left="0" right="0" top="0.32" bottom="0.25" header="0" footer="0"/>
  <pageSetup scale="58" orientation="landscape" r:id="rId1"/>
  <headerFooter alignWithMargins="0"/>
  <rowBreaks count="2" manualBreakCount="2">
    <brk id="59" max="16383" man="1"/>
    <brk id="96" max="16383" man="1"/>
  </rowBreaks>
  <ignoredErrors>
    <ignoredError sqref="D95:D96 N97:N98 M12 M97:M98 L97:L98 K97:K98 J97:J98 G97:G98" emptyCellReference="1"/>
    <ignoredError sqref="N147:N148 N95:N96 M95:M96 M147:M148 L147:L148 L95:L96 K95:K96 K147:K148 J147:J148 J95:J96 G95:G96 G147:G148" formula="1" emptyCellReference="1"/>
    <ignoredError sqref="D147:D14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 projection</vt:lpstr>
    </vt:vector>
  </TitlesOfParts>
  <Manager/>
  <Company>Service Corps of Retired Executives (SCORE®)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Anthony</cp:lastModifiedBy>
  <cp:lastPrinted>2008-11-26T15:18:52Z</cp:lastPrinted>
  <dcterms:created xsi:type="dcterms:W3CDTF">2001-02-14T23:59:14Z</dcterms:created>
  <dcterms:modified xsi:type="dcterms:W3CDTF">2008-11-30T09:43:04Z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TC010175131033</vt:lpwstr>
  </property>
</Properties>
</file>